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600" windowHeight="9975" activeTab="1"/>
  </bookViews>
  <sheets>
    <sheet name="CAPA" sheetId="3" r:id="rId1"/>
    <sheet name="LOA" sheetId="1" r:id="rId2"/>
    <sheet name="RCL" sheetId="2" r:id="rId3"/>
  </sheets>
  <definedNames>
    <definedName name="_xlnm.Print_Area" localSheetId="0">CAPA!$B$1:$N$29</definedName>
    <definedName name="_xlnm.Print_Area" localSheetId="1">LOA!$A$1:$P$1263</definedName>
  </definedNames>
  <calcPr calcId="124519"/>
</workbook>
</file>

<file path=xl/calcChain.xml><?xml version="1.0" encoding="utf-8"?>
<calcChain xmlns="http://schemas.openxmlformats.org/spreadsheetml/2006/main">
  <c r="O15" i="1"/>
  <c r="O16"/>
  <c r="O17"/>
  <c r="O18"/>
  <c r="O19"/>
  <c r="O20"/>
  <c r="O21"/>
  <c r="O22"/>
  <c r="O23"/>
  <c r="O24"/>
  <c r="O14"/>
  <c r="O13"/>
  <c r="M15"/>
  <c r="M16"/>
  <c r="M17"/>
  <c r="M18"/>
  <c r="M19"/>
  <c r="M20"/>
  <c r="M21"/>
  <c r="M22"/>
  <c r="M23"/>
  <c r="M24"/>
  <c r="M14"/>
  <c r="M13"/>
  <c r="K14"/>
  <c r="K15"/>
  <c r="K16"/>
  <c r="K17"/>
  <c r="K18"/>
  <c r="K19"/>
  <c r="K20"/>
  <c r="K21"/>
  <c r="K22"/>
  <c r="K23"/>
  <c r="K24"/>
  <c r="K13"/>
  <c r="H9" i="2"/>
  <c r="K304" i="1"/>
  <c r="M304" s="1"/>
  <c r="O304" s="1"/>
  <c r="I573"/>
  <c r="K573" s="1"/>
  <c r="M573" s="1"/>
  <c r="O573" s="1"/>
  <c r="I507"/>
  <c r="K507" s="1"/>
  <c r="M507" s="1"/>
  <c r="O507" s="1"/>
  <c r="I315"/>
  <c r="K315" s="1"/>
  <c r="M315" s="1"/>
  <c r="O315" s="1"/>
  <c r="I314"/>
  <c r="K314" s="1"/>
  <c r="M314" s="1"/>
  <c r="O314" s="1"/>
  <c r="I313"/>
  <c r="I605"/>
  <c r="K605" s="1"/>
  <c r="M605" s="1"/>
  <c r="O605" s="1"/>
  <c r="I765"/>
  <c r="K765" s="1"/>
  <c r="M765" s="1"/>
  <c r="O765" s="1"/>
  <c r="K408"/>
  <c r="M408" s="1"/>
  <c r="O408" s="1"/>
  <c r="I410"/>
  <c r="K410" s="1"/>
  <c r="M410" s="1"/>
  <c r="O410" s="1"/>
  <c r="K409"/>
  <c r="M409" s="1"/>
  <c r="O409" s="1"/>
  <c r="K343"/>
  <c r="K217"/>
  <c r="M217" s="1"/>
  <c r="O217" s="1"/>
  <c r="G349"/>
  <c r="K211"/>
  <c r="K81"/>
  <c r="K177"/>
  <c r="A96"/>
  <c r="K84"/>
  <c r="K82"/>
  <c r="K79"/>
  <c r="G90"/>
  <c r="E252"/>
  <c r="E58"/>
  <c r="I1247"/>
  <c r="K1247" s="1"/>
  <c r="M1247" s="1"/>
  <c r="O1247" s="1"/>
  <c r="I1246"/>
  <c r="K1246" s="1"/>
  <c r="M1246" s="1"/>
  <c r="O1246" s="1"/>
  <c r="I1245"/>
  <c r="K1245" s="1"/>
  <c r="M1245" s="1"/>
  <c r="O1245" s="1"/>
  <c r="K1244"/>
  <c r="M1244" s="1"/>
  <c r="O1244" s="1"/>
  <c r="K1243"/>
  <c r="M1243" s="1"/>
  <c r="O1243" s="1"/>
  <c r="K1242"/>
  <c r="M1242" s="1"/>
  <c r="O1242" s="1"/>
  <c r="K1241"/>
  <c r="M1241" s="1"/>
  <c r="O1241" s="1"/>
  <c r="K1240"/>
  <c r="M1240" s="1"/>
  <c r="O1240" s="1"/>
  <c r="K1239"/>
  <c r="M1239" s="1"/>
  <c r="O1239" s="1"/>
  <c r="K1238"/>
  <c r="M1238" s="1"/>
  <c r="O1238" s="1"/>
  <c r="K1237"/>
  <c r="M1237" s="1"/>
  <c r="O1237" s="1"/>
  <c r="K1236"/>
  <c r="M1236" s="1"/>
  <c r="O1236" s="1"/>
  <c r="I1215"/>
  <c r="K1215" s="1"/>
  <c r="M1215" s="1"/>
  <c r="O1215" s="1"/>
  <c r="I1214"/>
  <c r="K1214" s="1"/>
  <c r="M1214" s="1"/>
  <c r="O1214" s="1"/>
  <c r="I1213"/>
  <c r="K1213" s="1"/>
  <c r="M1213" s="1"/>
  <c r="O1213" s="1"/>
  <c r="K1212"/>
  <c r="M1212" s="1"/>
  <c r="O1212" s="1"/>
  <c r="K1211"/>
  <c r="M1211" s="1"/>
  <c r="O1211" s="1"/>
  <c r="K1210"/>
  <c r="M1210" s="1"/>
  <c r="O1210" s="1"/>
  <c r="K1209"/>
  <c r="M1209" s="1"/>
  <c r="O1209" s="1"/>
  <c r="K1208"/>
  <c r="M1208" s="1"/>
  <c r="O1208" s="1"/>
  <c r="K1207"/>
  <c r="M1207" s="1"/>
  <c r="O1207" s="1"/>
  <c r="K1206"/>
  <c r="M1206" s="1"/>
  <c r="O1206" s="1"/>
  <c r="K1205"/>
  <c r="M1205" s="1"/>
  <c r="O1205" s="1"/>
  <c r="K1204"/>
  <c r="M1204" s="1"/>
  <c r="O1204" s="1"/>
  <c r="I1183"/>
  <c r="K1183" s="1"/>
  <c r="M1183" s="1"/>
  <c r="O1183" s="1"/>
  <c r="I1182"/>
  <c r="K1182" s="1"/>
  <c r="M1182" s="1"/>
  <c r="O1182" s="1"/>
  <c r="I1181"/>
  <c r="K1181" s="1"/>
  <c r="M1181" s="1"/>
  <c r="O1181" s="1"/>
  <c r="K1180"/>
  <c r="M1180" s="1"/>
  <c r="O1180" s="1"/>
  <c r="K1179"/>
  <c r="M1179" s="1"/>
  <c r="O1179" s="1"/>
  <c r="K1178"/>
  <c r="M1178" s="1"/>
  <c r="O1178" s="1"/>
  <c r="K1177"/>
  <c r="M1177" s="1"/>
  <c r="O1177" s="1"/>
  <c r="K1176"/>
  <c r="M1176" s="1"/>
  <c r="O1176" s="1"/>
  <c r="K1175"/>
  <c r="M1175" s="1"/>
  <c r="O1175" s="1"/>
  <c r="K1174"/>
  <c r="M1174" s="1"/>
  <c r="O1174" s="1"/>
  <c r="K1173"/>
  <c r="M1173" s="1"/>
  <c r="O1173" s="1"/>
  <c r="K1172"/>
  <c r="M1172" s="1"/>
  <c r="O1172" s="1"/>
  <c r="I1151"/>
  <c r="K1151" s="1"/>
  <c r="M1151" s="1"/>
  <c r="O1151" s="1"/>
  <c r="I1150"/>
  <c r="K1150" s="1"/>
  <c r="M1150" s="1"/>
  <c r="O1150" s="1"/>
  <c r="I1149"/>
  <c r="K1149" s="1"/>
  <c r="M1149" s="1"/>
  <c r="O1149" s="1"/>
  <c r="K1148"/>
  <c r="M1148" s="1"/>
  <c r="O1148" s="1"/>
  <c r="K1147"/>
  <c r="M1147" s="1"/>
  <c r="O1147" s="1"/>
  <c r="K1146"/>
  <c r="M1146" s="1"/>
  <c r="O1146" s="1"/>
  <c r="K1145"/>
  <c r="M1145" s="1"/>
  <c r="O1145" s="1"/>
  <c r="K1144"/>
  <c r="M1144" s="1"/>
  <c r="O1144" s="1"/>
  <c r="K1143"/>
  <c r="M1143" s="1"/>
  <c r="O1143" s="1"/>
  <c r="K1142"/>
  <c r="M1142" s="1"/>
  <c r="O1142" s="1"/>
  <c r="K1141"/>
  <c r="M1141" s="1"/>
  <c r="O1141" s="1"/>
  <c r="K1140"/>
  <c r="M1140" s="1"/>
  <c r="O1140" s="1"/>
  <c r="I1119"/>
  <c r="K1119" s="1"/>
  <c r="M1119" s="1"/>
  <c r="O1119" s="1"/>
  <c r="I1118"/>
  <c r="K1118" s="1"/>
  <c r="M1118" s="1"/>
  <c r="O1118" s="1"/>
  <c r="I1117"/>
  <c r="K1117" s="1"/>
  <c r="M1117" s="1"/>
  <c r="O1117" s="1"/>
  <c r="K1116"/>
  <c r="M1116" s="1"/>
  <c r="O1116" s="1"/>
  <c r="K1115"/>
  <c r="M1115" s="1"/>
  <c r="O1115" s="1"/>
  <c r="K1114"/>
  <c r="M1114" s="1"/>
  <c r="O1114" s="1"/>
  <c r="K1113"/>
  <c r="M1113" s="1"/>
  <c r="O1113" s="1"/>
  <c r="K1112"/>
  <c r="M1112" s="1"/>
  <c r="O1112" s="1"/>
  <c r="K1111"/>
  <c r="M1111" s="1"/>
  <c r="O1111" s="1"/>
  <c r="K1110"/>
  <c r="M1110" s="1"/>
  <c r="O1110" s="1"/>
  <c r="K1109"/>
  <c r="M1109" s="1"/>
  <c r="O1109" s="1"/>
  <c r="K1108"/>
  <c r="M1108" s="1"/>
  <c r="O1108" s="1"/>
  <c r="I1087"/>
  <c r="K1087" s="1"/>
  <c r="M1087" s="1"/>
  <c r="O1087" s="1"/>
  <c r="I1086"/>
  <c r="K1086" s="1"/>
  <c r="M1086" s="1"/>
  <c r="O1086" s="1"/>
  <c r="I1085"/>
  <c r="K1085" s="1"/>
  <c r="M1085" s="1"/>
  <c r="O1085" s="1"/>
  <c r="K1084"/>
  <c r="M1084" s="1"/>
  <c r="O1084" s="1"/>
  <c r="K1083"/>
  <c r="M1083" s="1"/>
  <c r="O1083" s="1"/>
  <c r="K1082"/>
  <c r="M1082" s="1"/>
  <c r="O1082" s="1"/>
  <c r="K1081"/>
  <c r="M1081" s="1"/>
  <c r="O1081" s="1"/>
  <c r="K1080"/>
  <c r="M1080" s="1"/>
  <c r="O1080" s="1"/>
  <c r="K1079"/>
  <c r="M1079" s="1"/>
  <c r="O1079" s="1"/>
  <c r="K1078"/>
  <c r="M1078" s="1"/>
  <c r="O1078" s="1"/>
  <c r="K1077"/>
  <c r="M1077" s="1"/>
  <c r="O1077" s="1"/>
  <c r="K1076"/>
  <c r="M1076" s="1"/>
  <c r="O1076" s="1"/>
  <c r="I1055"/>
  <c r="K1055" s="1"/>
  <c r="M1055" s="1"/>
  <c r="O1055" s="1"/>
  <c r="I1054"/>
  <c r="K1054" s="1"/>
  <c r="M1054" s="1"/>
  <c r="O1054" s="1"/>
  <c r="I1053"/>
  <c r="K1053" s="1"/>
  <c r="M1053" s="1"/>
  <c r="O1053" s="1"/>
  <c r="K1052"/>
  <c r="M1052" s="1"/>
  <c r="O1052" s="1"/>
  <c r="K1051"/>
  <c r="M1051" s="1"/>
  <c r="O1051" s="1"/>
  <c r="K1050"/>
  <c r="M1050" s="1"/>
  <c r="O1050" s="1"/>
  <c r="K1049"/>
  <c r="M1049" s="1"/>
  <c r="O1049" s="1"/>
  <c r="K1048"/>
  <c r="M1048" s="1"/>
  <c r="O1048" s="1"/>
  <c r="K1047"/>
  <c r="M1047" s="1"/>
  <c r="O1047" s="1"/>
  <c r="K1046"/>
  <c r="M1046" s="1"/>
  <c r="O1046" s="1"/>
  <c r="K1045"/>
  <c r="M1045" s="1"/>
  <c r="O1045" s="1"/>
  <c r="K1044"/>
  <c r="M1044" s="1"/>
  <c r="O1044" s="1"/>
  <c r="I1023"/>
  <c r="K1023" s="1"/>
  <c r="M1023" s="1"/>
  <c r="O1023" s="1"/>
  <c r="I1022"/>
  <c r="K1022" s="1"/>
  <c r="M1022" s="1"/>
  <c r="O1022" s="1"/>
  <c r="I1021"/>
  <c r="K1021" s="1"/>
  <c r="M1021" s="1"/>
  <c r="O1021" s="1"/>
  <c r="K1020"/>
  <c r="M1020" s="1"/>
  <c r="O1020" s="1"/>
  <c r="K1019"/>
  <c r="M1019" s="1"/>
  <c r="O1019" s="1"/>
  <c r="K1018"/>
  <c r="M1018" s="1"/>
  <c r="O1018" s="1"/>
  <c r="K1017"/>
  <c r="M1017" s="1"/>
  <c r="O1017" s="1"/>
  <c r="K1016"/>
  <c r="M1016" s="1"/>
  <c r="O1016" s="1"/>
  <c r="K1015"/>
  <c r="M1015" s="1"/>
  <c r="O1015" s="1"/>
  <c r="K1014"/>
  <c r="M1014" s="1"/>
  <c r="O1014" s="1"/>
  <c r="K1013"/>
  <c r="M1013" s="1"/>
  <c r="O1013" s="1"/>
  <c r="K1012"/>
  <c r="M1012" s="1"/>
  <c r="O1012" s="1"/>
  <c r="I991"/>
  <c r="K991" s="1"/>
  <c r="M991" s="1"/>
  <c r="O991" s="1"/>
  <c r="I990"/>
  <c r="K990" s="1"/>
  <c r="M990" s="1"/>
  <c r="O990" s="1"/>
  <c r="I989"/>
  <c r="K989" s="1"/>
  <c r="M989" s="1"/>
  <c r="O989" s="1"/>
  <c r="K988"/>
  <c r="M988" s="1"/>
  <c r="O988" s="1"/>
  <c r="K987"/>
  <c r="M987" s="1"/>
  <c r="O987" s="1"/>
  <c r="K986"/>
  <c r="M986" s="1"/>
  <c r="O986" s="1"/>
  <c r="K985"/>
  <c r="M985" s="1"/>
  <c r="O985" s="1"/>
  <c r="K984"/>
  <c r="M984" s="1"/>
  <c r="O984" s="1"/>
  <c r="K983"/>
  <c r="M983" s="1"/>
  <c r="O983" s="1"/>
  <c r="K982"/>
  <c r="M982" s="1"/>
  <c r="O982" s="1"/>
  <c r="K981"/>
  <c r="M981" s="1"/>
  <c r="O981" s="1"/>
  <c r="K980"/>
  <c r="M980" s="1"/>
  <c r="O980" s="1"/>
  <c r="I959"/>
  <c r="K959" s="1"/>
  <c r="M959" s="1"/>
  <c r="O959" s="1"/>
  <c r="I958"/>
  <c r="K958" s="1"/>
  <c r="M958" s="1"/>
  <c r="O958" s="1"/>
  <c r="I957"/>
  <c r="K957" s="1"/>
  <c r="M957" s="1"/>
  <c r="O957" s="1"/>
  <c r="K956"/>
  <c r="M956" s="1"/>
  <c r="O956" s="1"/>
  <c r="K955"/>
  <c r="M955" s="1"/>
  <c r="O955" s="1"/>
  <c r="K954"/>
  <c r="M954" s="1"/>
  <c r="O954" s="1"/>
  <c r="K953"/>
  <c r="M953" s="1"/>
  <c r="O953" s="1"/>
  <c r="K952"/>
  <c r="M952" s="1"/>
  <c r="O952" s="1"/>
  <c r="K951"/>
  <c r="M951" s="1"/>
  <c r="O951" s="1"/>
  <c r="K950"/>
  <c r="M950" s="1"/>
  <c r="O950" s="1"/>
  <c r="K949"/>
  <c r="M949" s="1"/>
  <c r="O949" s="1"/>
  <c r="K948"/>
  <c r="M948" s="1"/>
  <c r="O948" s="1"/>
  <c r="I927"/>
  <c r="K927" s="1"/>
  <c r="M927" s="1"/>
  <c r="O927" s="1"/>
  <c r="I926"/>
  <c r="K926" s="1"/>
  <c r="M926" s="1"/>
  <c r="O926" s="1"/>
  <c r="I925"/>
  <c r="K925" s="1"/>
  <c r="M925" s="1"/>
  <c r="O925" s="1"/>
  <c r="K924"/>
  <c r="M924" s="1"/>
  <c r="O924" s="1"/>
  <c r="K923"/>
  <c r="M923" s="1"/>
  <c r="O923" s="1"/>
  <c r="K922"/>
  <c r="M922" s="1"/>
  <c r="O922" s="1"/>
  <c r="K921"/>
  <c r="M921" s="1"/>
  <c r="O921" s="1"/>
  <c r="K920"/>
  <c r="M920" s="1"/>
  <c r="O920" s="1"/>
  <c r="K919"/>
  <c r="M919" s="1"/>
  <c r="O919" s="1"/>
  <c r="K918"/>
  <c r="M918" s="1"/>
  <c r="O918" s="1"/>
  <c r="K917"/>
  <c r="M917" s="1"/>
  <c r="O917" s="1"/>
  <c r="K916"/>
  <c r="M916" s="1"/>
  <c r="O916" s="1"/>
  <c r="I895"/>
  <c r="K895" s="1"/>
  <c r="M895" s="1"/>
  <c r="O895" s="1"/>
  <c r="I894"/>
  <c r="K894" s="1"/>
  <c r="M894" s="1"/>
  <c r="O894" s="1"/>
  <c r="I893"/>
  <c r="K893" s="1"/>
  <c r="M893" s="1"/>
  <c r="O893" s="1"/>
  <c r="K892"/>
  <c r="M892" s="1"/>
  <c r="O892" s="1"/>
  <c r="K891"/>
  <c r="M891" s="1"/>
  <c r="O891" s="1"/>
  <c r="K890"/>
  <c r="M890" s="1"/>
  <c r="O890" s="1"/>
  <c r="K889"/>
  <c r="M889" s="1"/>
  <c r="O889" s="1"/>
  <c r="K888"/>
  <c r="M888" s="1"/>
  <c r="O888" s="1"/>
  <c r="K887"/>
  <c r="M887" s="1"/>
  <c r="O887" s="1"/>
  <c r="K886"/>
  <c r="M886" s="1"/>
  <c r="O886" s="1"/>
  <c r="K885"/>
  <c r="M885" s="1"/>
  <c r="O885" s="1"/>
  <c r="K884"/>
  <c r="M884" s="1"/>
  <c r="O884" s="1"/>
  <c r="I863"/>
  <c r="K863" s="1"/>
  <c r="M863" s="1"/>
  <c r="O863" s="1"/>
  <c r="I862"/>
  <c r="K862" s="1"/>
  <c r="M862" s="1"/>
  <c r="O862" s="1"/>
  <c r="I861"/>
  <c r="K861" s="1"/>
  <c r="M861" s="1"/>
  <c r="O861" s="1"/>
  <c r="K860"/>
  <c r="M860" s="1"/>
  <c r="O860" s="1"/>
  <c r="K859"/>
  <c r="M859" s="1"/>
  <c r="O859" s="1"/>
  <c r="K858"/>
  <c r="M858" s="1"/>
  <c r="O858" s="1"/>
  <c r="K857"/>
  <c r="M857" s="1"/>
  <c r="O857" s="1"/>
  <c r="K856"/>
  <c r="M856" s="1"/>
  <c r="O856" s="1"/>
  <c r="K855"/>
  <c r="M855" s="1"/>
  <c r="O855" s="1"/>
  <c r="K854"/>
  <c r="M854" s="1"/>
  <c r="O854" s="1"/>
  <c r="K853"/>
  <c r="M853" s="1"/>
  <c r="O853" s="1"/>
  <c r="K852"/>
  <c r="M852" s="1"/>
  <c r="O852" s="1"/>
  <c r="I829"/>
  <c r="K829" s="1"/>
  <c r="M829" s="1"/>
  <c r="O829" s="1"/>
  <c r="I828"/>
  <c r="K828" s="1"/>
  <c r="M828" s="1"/>
  <c r="O828" s="1"/>
  <c r="I827"/>
  <c r="K827" s="1"/>
  <c r="M827" s="1"/>
  <c r="O827" s="1"/>
  <c r="K826"/>
  <c r="M826" s="1"/>
  <c r="O826" s="1"/>
  <c r="K825"/>
  <c r="M825" s="1"/>
  <c r="O825" s="1"/>
  <c r="K824"/>
  <c r="M824" s="1"/>
  <c r="O824" s="1"/>
  <c r="K823"/>
  <c r="M823" s="1"/>
  <c r="O823" s="1"/>
  <c r="K822"/>
  <c r="M822" s="1"/>
  <c r="O822" s="1"/>
  <c r="K821"/>
  <c r="M821" s="1"/>
  <c r="O821" s="1"/>
  <c r="K820"/>
  <c r="M820" s="1"/>
  <c r="O820" s="1"/>
  <c r="K819"/>
  <c r="M819" s="1"/>
  <c r="O819" s="1"/>
  <c r="K818"/>
  <c r="M818" s="1"/>
  <c r="O818" s="1"/>
  <c r="I797"/>
  <c r="K797" s="1"/>
  <c r="M797" s="1"/>
  <c r="O797" s="1"/>
  <c r="I796"/>
  <c r="K796" s="1"/>
  <c r="M796" s="1"/>
  <c r="O796" s="1"/>
  <c r="I795"/>
  <c r="K795" s="1"/>
  <c r="M795" s="1"/>
  <c r="O795" s="1"/>
  <c r="K794"/>
  <c r="M794" s="1"/>
  <c r="O794" s="1"/>
  <c r="K793"/>
  <c r="M793" s="1"/>
  <c r="O793" s="1"/>
  <c r="K792"/>
  <c r="M792" s="1"/>
  <c r="O792" s="1"/>
  <c r="K791"/>
  <c r="M791" s="1"/>
  <c r="O791" s="1"/>
  <c r="K790"/>
  <c r="M790" s="1"/>
  <c r="O790" s="1"/>
  <c r="K789"/>
  <c r="M789" s="1"/>
  <c r="O789" s="1"/>
  <c r="K788"/>
  <c r="M788" s="1"/>
  <c r="O788" s="1"/>
  <c r="K787"/>
  <c r="M787" s="1"/>
  <c r="O787" s="1"/>
  <c r="K786"/>
  <c r="M786" s="1"/>
  <c r="O786" s="1"/>
  <c r="I764"/>
  <c r="K764" s="1"/>
  <c r="M764" s="1"/>
  <c r="O764" s="1"/>
  <c r="I763"/>
  <c r="K763" s="1"/>
  <c r="M763" s="1"/>
  <c r="O763" s="1"/>
  <c r="K762"/>
  <c r="M762" s="1"/>
  <c r="O762" s="1"/>
  <c r="K761"/>
  <c r="M761" s="1"/>
  <c r="O761" s="1"/>
  <c r="K760"/>
  <c r="M760" s="1"/>
  <c r="O760" s="1"/>
  <c r="K759"/>
  <c r="M759" s="1"/>
  <c r="O759" s="1"/>
  <c r="K758"/>
  <c r="M758" s="1"/>
  <c r="O758" s="1"/>
  <c r="K757"/>
  <c r="M757" s="1"/>
  <c r="O757" s="1"/>
  <c r="K756"/>
  <c r="M756" s="1"/>
  <c r="O756" s="1"/>
  <c r="K755"/>
  <c r="M755" s="1"/>
  <c r="O755" s="1"/>
  <c r="K754"/>
  <c r="M754" s="1"/>
  <c r="O754" s="1"/>
  <c r="I733"/>
  <c r="K733" s="1"/>
  <c r="M733" s="1"/>
  <c r="O733" s="1"/>
  <c r="I732"/>
  <c r="K732" s="1"/>
  <c r="M732" s="1"/>
  <c r="O732" s="1"/>
  <c r="I731"/>
  <c r="K731" s="1"/>
  <c r="M731" s="1"/>
  <c r="O731" s="1"/>
  <c r="K730"/>
  <c r="M730" s="1"/>
  <c r="O730" s="1"/>
  <c r="K729"/>
  <c r="M729" s="1"/>
  <c r="O729" s="1"/>
  <c r="K728"/>
  <c r="M728" s="1"/>
  <c r="O728" s="1"/>
  <c r="K727"/>
  <c r="M727" s="1"/>
  <c r="O727" s="1"/>
  <c r="K726"/>
  <c r="M726" s="1"/>
  <c r="O726" s="1"/>
  <c r="K725"/>
  <c r="M725" s="1"/>
  <c r="O725" s="1"/>
  <c r="K724"/>
  <c r="M724" s="1"/>
  <c r="O724" s="1"/>
  <c r="K723"/>
  <c r="M723" s="1"/>
  <c r="O723" s="1"/>
  <c r="K722"/>
  <c r="M722" s="1"/>
  <c r="O722" s="1"/>
  <c r="I701"/>
  <c r="K701" s="1"/>
  <c r="M701" s="1"/>
  <c r="O701" s="1"/>
  <c r="I700"/>
  <c r="K700" s="1"/>
  <c r="M700" s="1"/>
  <c r="O700" s="1"/>
  <c r="I699"/>
  <c r="K699" s="1"/>
  <c r="M699" s="1"/>
  <c r="O699" s="1"/>
  <c r="K698"/>
  <c r="M698" s="1"/>
  <c r="O698" s="1"/>
  <c r="K697"/>
  <c r="M697" s="1"/>
  <c r="O697" s="1"/>
  <c r="K696"/>
  <c r="M696" s="1"/>
  <c r="O696" s="1"/>
  <c r="K695"/>
  <c r="M695" s="1"/>
  <c r="O695" s="1"/>
  <c r="K694"/>
  <c r="M694" s="1"/>
  <c r="O694" s="1"/>
  <c r="K693"/>
  <c r="M693" s="1"/>
  <c r="O693" s="1"/>
  <c r="K692"/>
  <c r="M692" s="1"/>
  <c r="O692" s="1"/>
  <c r="K691"/>
  <c r="M691" s="1"/>
  <c r="O691" s="1"/>
  <c r="K690"/>
  <c r="M690" s="1"/>
  <c r="O690" s="1"/>
  <c r="I669"/>
  <c r="K669" s="1"/>
  <c r="M669" s="1"/>
  <c r="O669" s="1"/>
  <c r="I668"/>
  <c r="K668" s="1"/>
  <c r="M668" s="1"/>
  <c r="O668" s="1"/>
  <c r="K667"/>
  <c r="M667" s="1"/>
  <c r="O667" s="1"/>
  <c r="K666"/>
  <c r="M666" s="1"/>
  <c r="O666" s="1"/>
  <c r="K665"/>
  <c r="M665" s="1"/>
  <c r="O665" s="1"/>
  <c r="K664"/>
  <c r="M664" s="1"/>
  <c r="O664" s="1"/>
  <c r="K663"/>
  <c r="M663" s="1"/>
  <c r="O663" s="1"/>
  <c r="K662"/>
  <c r="M662" s="1"/>
  <c r="O662" s="1"/>
  <c r="K661"/>
  <c r="M661" s="1"/>
  <c r="O661" s="1"/>
  <c r="K660"/>
  <c r="M660" s="1"/>
  <c r="O660" s="1"/>
  <c r="K659"/>
  <c r="M659" s="1"/>
  <c r="O659" s="1"/>
  <c r="K658"/>
  <c r="M658" s="1"/>
  <c r="O658" s="1"/>
  <c r="I637"/>
  <c r="K637" s="1"/>
  <c r="M637" s="1"/>
  <c r="O637" s="1"/>
  <c r="I636"/>
  <c r="K636" s="1"/>
  <c r="M636" s="1"/>
  <c r="O636" s="1"/>
  <c r="I635"/>
  <c r="K635" s="1"/>
  <c r="M635" s="1"/>
  <c r="O635" s="1"/>
  <c r="K634"/>
  <c r="M634" s="1"/>
  <c r="O634" s="1"/>
  <c r="K633"/>
  <c r="M633" s="1"/>
  <c r="O633" s="1"/>
  <c r="K632"/>
  <c r="M632" s="1"/>
  <c r="O632" s="1"/>
  <c r="K631"/>
  <c r="M631" s="1"/>
  <c r="O631" s="1"/>
  <c r="K630"/>
  <c r="M630" s="1"/>
  <c r="O630" s="1"/>
  <c r="K629"/>
  <c r="M629" s="1"/>
  <c r="O629" s="1"/>
  <c r="K628"/>
  <c r="M628" s="1"/>
  <c r="O628" s="1"/>
  <c r="K627"/>
  <c r="M627" s="1"/>
  <c r="O627" s="1"/>
  <c r="K626"/>
  <c r="M626" s="1"/>
  <c r="O626" s="1"/>
  <c r="I604"/>
  <c r="K604" s="1"/>
  <c r="M604" s="1"/>
  <c r="O604" s="1"/>
  <c r="I603"/>
  <c r="K603" s="1"/>
  <c r="M603" s="1"/>
  <c r="O603" s="1"/>
  <c r="K602"/>
  <c r="M602" s="1"/>
  <c r="O602" s="1"/>
  <c r="K601"/>
  <c r="M601" s="1"/>
  <c r="O601" s="1"/>
  <c r="K600"/>
  <c r="M600" s="1"/>
  <c r="O600" s="1"/>
  <c r="K599"/>
  <c r="M599" s="1"/>
  <c r="O599" s="1"/>
  <c r="K598"/>
  <c r="M598" s="1"/>
  <c r="O598" s="1"/>
  <c r="K597"/>
  <c r="M597" s="1"/>
  <c r="O597" s="1"/>
  <c r="K596"/>
  <c r="M596" s="1"/>
  <c r="O596" s="1"/>
  <c r="K595"/>
  <c r="M595" s="1"/>
  <c r="O595" s="1"/>
  <c r="K594"/>
  <c r="M594" s="1"/>
  <c r="O594" s="1"/>
  <c r="I572"/>
  <c r="K572" s="1"/>
  <c r="M572" s="1"/>
  <c r="O572" s="1"/>
  <c r="I571"/>
  <c r="K571" s="1"/>
  <c r="M571" s="1"/>
  <c r="O571" s="1"/>
  <c r="K570"/>
  <c r="M570" s="1"/>
  <c r="O570" s="1"/>
  <c r="K569"/>
  <c r="M569" s="1"/>
  <c r="O569" s="1"/>
  <c r="K568"/>
  <c r="M568" s="1"/>
  <c r="O568" s="1"/>
  <c r="K567"/>
  <c r="M567" s="1"/>
  <c r="O567" s="1"/>
  <c r="K566"/>
  <c r="M566" s="1"/>
  <c r="O566" s="1"/>
  <c r="K565"/>
  <c r="M565" s="1"/>
  <c r="O565" s="1"/>
  <c r="K564"/>
  <c r="M564" s="1"/>
  <c r="O564" s="1"/>
  <c r="K563"/>
  <c r="M563" s="1"/>
  <c r="O563" s="1"/>
  <c r="K562"/>
  <c r="M562" s="1"/>
  <c r="O562" s="1"/>
  <c r="I541"/>
  <c r="K541" s="1"/>
  <c r="M541" s="1"/>
  <c r="O541" s="1"/>
  <c r="I540"/>
  <c r="K540" s="1"/>
  <c r="M540" s="1"/>
  <c r="O540" s="1"/>
  <c r="I539"/>
  <c r="K539" s="1"/>
  <c r="M539" s="1"/>
  <c r="O539" s="1"/>
  <c r="K538"/>
  <c r="M538" s="1"/>
  <c r="O538" s="1"/>
  <c r="K537"/>
  <c r="M537" s="1"/>
  <c r="O537" s="1"/>
  <c r="K536"/>
  <c r="M536" s="1"/>
  <c r="O536" s="1"/>
  <c r="K535"/>
  <c r="M535" s="1"/>
  <c r="O535" s="1"/>
  <c r="K534"/>
  <c r="M534" s="1"/>
  <c r="O534" s="1"/>
  <c r="K533"/>
  <c r="M533" s="1"/>
  <c r="O533" s="1"/>
  <c r="K532"/>
  <c r="M532" s="1"/>
  <c r="O532" s="1"/>
  <c r="K531"/>
  <c r="M531" s="1"/>
  <c r="O531" s="1"/>
  <c r="K530"/>
  <c r="M530" s="1"/>
  <c r="O530" s="1"/>
  <c r="I509"/>
  <c r="K509" s="1"/>
  <c r="M509" s="1"/>
  <c r="O509" s="1"/>
  <c r="I508"/>
  <c r="K508" s="1"/>
  <c r="M508" s="1"/>
  <c r="O508" s="1"/>
  <c r="K506"/>
  <c r="M506" s="1"/>
  <c r="O506" s="1"/>
  <c r="K505"/>
  <c r="M505" s="1"/>
  <c r="O505" s="1"/>
  <c r="K504"/>
  <c r="M504" s="1"/>
  <c r="O504" s="1"/>
  <c r="K503"/>
  <c r="M503" s="1"/>
  <c r="O503" s="1"/>
  <c r="K502"/>
  <c r="M502" s="1"/>
  <c r="O502" s="1"/>
  <c r="K501"/>
  <c r="M501" s="1"/>
  <c r="O501" s="1"/>
  <c r="K500"/>
  <c r="M500" s="1"/>
  <c r="O500" s="1"/>
  <c r="K499"/>
  <c r="M499" s="1"/>
  <c r="O499" s="1"/>
  <c r="K498"/>
  <c r="M498" s="1"/>
  <c r="O498" s="1"/>
  <c r="I477"/>
  <c r="K477" s="1"/>
  <c r="M477" s="1"/>
  <c r="O477" s="1"/>
  <c r="I476"/>
  <c r="K476" s="1"/>
  <c r="M476" s="1"/>
  <c r="O476" s="1"/>
  <c r="I475"/>
  <c r="K475" s="1"/>
  <c r="M475" s="1"/>
  <c r="O475" s="1"/>
  <c r="K474"/>
  <c r="M474" s="1"/>
  <c r="O474" s="1"/>
  <c r="K473"/>
  <c r="M473" s="1"/>
  <c r="O473" s="1"/>
  <c r="K472"/>
  <c r="M472" s="1"/>
  <c r="O472" s="1"/>
  <c r="K471"/>
  <c r="M471" s="1"/>
  <c r="O471" s="1"/>
  <c r="K470"/>
  <c r="M470" s="1"/>
  <c r="O470" s="1"/>
  <c r="K469"/>
  <c r="M469" s="1"/>
  <c r="O469" s="1"/>
  <c r="K468"/>
  <c r="M468" s="1"/>
  <c r="O468" s="1"/>
  <c r="K467"/>
  <c r="M467" s="1"/>
  <c r="O467" s="1"/>
  <c r="K466"/>
  <c r="M466" s="1"/>
  <c r="O466" s="1"/>
  <c r="I444"/>
  <c r="K444" s="1"/>
  <c r="M444" s="1"/>
  <c r="O444" s="1"/>
  <c r="I443"/>
  <c r="K443" s="1"/>
  <c r="M443" s="1"/>
  <c r="O443" s="1"/>
  <c r="I442"/>
  <c r="K442" s="1"/>
  <c r="M442" s="1"/>
  <c r="O442" s="1"/>
  <c r="K441"/>
  <c r="M441" s="1"/>
  <c r="O441" s="1"/>
  <c r="K440"/>
  <c r="M440" s="1"/>
  <c r="O440" s="1"/>
  <c r="K439"/>
  <c r="M439" s="1"/>
  <c r="O439" s="1"/>
  <c r="K438"/>
  <c r="M438" s="1"/>
  <c r="O438" s="1"/>
  <c r="K437"/>
  <c r="M437" s="1"/>
  <c r="O437" s="1"/>
  <c r="K436"/>
  <c r="M436" s="1"/>
  <c r="O436" s="1"/>
  <c r="K435"/>
  <c r="M435" s="1"/>
  <c r="O435" s="1"/>
  <c r="K434"/>
  <c r="M434" s="1"/>
  <c r="O434" s="1"/>
  <c r="K433"/>
  <c r="M433" s="1"/>
  <c r="O433" s="1"/>
  <c r="I412"/>
  <c r="K412" s="1"/>
  <c r="M412" s="1"/>
  <c r="O412" s="1"/>
  <c r="I411"/>
  <c r="K411" s="1"/>
  <c r="M411" s="1"/>
  <c r="O411" s="1"/>
  <c r="K407"/>
  <c r="M407" s="1"/>
  <c r="O407" s="1"/>
  <c r="K406"/>
  <c r="M406" s="1"/>
  <c r="O406" s="1"/>
  <c r="K405"/>
  <c r="M405" s="1"/>
  <c r="O405" s="1"/>
  <c r="K404"/>
  <c r="M404" s="1"/>
  <c r="O404" s="1"/>
  <c r="K403"/>
  <c r="M403" s="1"/>
  <c r="O403" s="1"/>
  <c r="K402"/>
  <c r="M402" s="1"/>
  <c r="O402" s="1"/>
  <c r="K401"/>
  <c r="M401" s="1"/>
  <c r="O401" s="1"/>
  <c r="I380"/>
  <c r="K380" s="1"/>
  <c r="M380" s="1"/>
  <c r="O380" s="1"/>
  <c r="I379"/>
  <c r="K379" s="1"/>
  <c r="M379" s="1"/>
  <c r="O379" s="1"/>
  <c r="K378"/>
  <c r="M378" s="1"/>
  <c r="O378" s="1"/>
  <c r="K377"/>
  <c r="M377" s="1"/>
  <c r="O377" s="1"/>
  <c r="K376"/>
  <c r="M376" s="1"/>
  <c r="O376" s="1"/>
  <c r="K375"/>
  <c r="M375" s="1"/>
  <c r="O375" s="1"/>
  <c r="K374"/>
  <c r="M374" s="1"/>
  <c r="O374" s="1"/>
  <c r="K373"/>
  <c r="M373" s="1"/>
  <c r="O373" s="1"/>
  <c r="K372"/>
  <c r="M372" s="1"/>
  <c r="O372" s="1"/>
  <c r="K371"/>
  <c r="M371" s="1"/>
  <c r="O371" s="1"/>
  <c r="K370"/>
  <c r="M370" s="1"/>
  <c r="O370" s="1"/>
  <c r="K369"/>
  <c r="M369" s="1"/>
  <c r="O369" s="1"/>
  <c r="I348"/>
  <c r="K348" s="1"/>
  <c r="M348" s="1"/>
  <c r="O348" s="1"/>
  <c r="I347"/>
  <c r="K347" s="1"/>
  <c r="M347" s="1"/>
  <c r="O347" s="1"/>
  <c r="I346"/>
  <c r="K346" s="1"/>
  <c r="M346" s="1"/>
  <c r="O346" s="1"/>
  <c r="K345"/>
  <c r="M345" s="1"/>
  <c r="O345" s="1"/>
  <c r="K344"/>
  <c r="M344" s="1"/>
  <c r="O344" s="1"/>
  <c r="M343"/>
  <c r="O343" s="1"/>
  <c r="K342"/>
  <c r="M342" s="1"/>
  <c r="O342" s="1"/>
  <c r="K341"/>
  <c r="M341" s="1"/>
  <c r="O341" s="1"/>
  <c r="K340"/>
  <c r="M340" s="1"/>
  <c r="O340" s="1"/>
  <c r="K339"/>
  <c r="M339" s="1"/>
  <c r="O339" s="1"/>
  <c r="K338"/>
  <c r="M338" s="1"/>
  <c r="O338" s="1"/>
  <c r="K337"/>
  <c r="M337" s="1"/>
  <c r="O337" s="1"/>
  <c r="K313"/>
  <c r="M313" s="1"/>
  <c r="O313" s="1"/>
  <c r="K312"/>
  <c r="M312" s="1"/>
  <c r="O312" s="1"/>
  <c r="K311"/>
  <c r="M311" s="1"/>
  <c r="O311" s="1"/>
  <c r="K310"/>
  <c r="M310" s="1"/>
  <c r="O310" s="1"/>
  <c r="K309"/>
  <c r="M309" s="1"/>
  <c r="O309" s="1"/>
  <c r="K308"/>
  <c r="M308" s="1"/>
  <c r="O308" s="1"/>
  <c r="K307"/>
  <c r="M307" s="1"/>
  <c r="O307" s="1"/>
  <c r="K306"/>
  <c r="M306" s="1"/>
  <c r="O306" s="1"/>
  <c r="K305"/>
  <c r="M305" s="1"/>
  <c r="O305" s="1"/>
  <c r="I283"/>
  <c r="K283" s="1"/>
  <c r="M283" s="1"/>
  <c r="O283" s="1"/>
  <c r="I282"/>
  <c r="K282" s="1"/>
  <c r="M282" s="1"/>
  <c r="O282" s="1"/>
  <c r="I281"/>
  <c r="K281" s="1"/>
  <c r="M281" s="1"/>
  <c r="O281" s="1"/>
  <c r="K280"/>
  <c r="M280" s="1"/>
  <c r="O280" s="1"/>
  <c r="K279"/>
  <c r="M279" s="1"/>
  <c r="O279" s="1"/>
  <c r="K278"/>
  <c r="M278" s="1"/>
  <c r="O278" s="1"/>
  <c r="K277"/>
  <c r="M277" s="1"/>
  <c r="O277" s="1"/>
  <c r="K276"/>
  <c r="M276" s="1"/>
  <c r="O276" s="1"/>
  <c r="K275"/>
  <c r="M275" s="1"/>
  <c r="O275" s="1"/>
  <c r="K274"/>
  <c r="M274" s="1"/>
  <c r="O274" s="1"/>
  <c r="K273"/>
  <c r="M273" s="1"/>
  <c r="O273" s="1"/>
  <c r="K272"/>
  <c r="M272" s="1"/>
  <c r="O272" s="1"/>
  <c r="I251"/>
  <c r="K251" s="1"/>
  <c r="M251" s="1"/>
  <c r="O251" s="1"/>
  <c r="I250"/>
  <c r="K250" s="1"/>
  <c r="M250" s="1"/>
  <c r="O250" s="1"/>
  <c r="I249"/>
  <c r="K249" s="1"/>
  <c r="M249" s="1"/>
  <c r="O249" s="1"/>
  <c r="K248"/>
  <c r="M248" s="1"/>
  <c r="O248" s="1"/>
  <c r="K247"/>
  <c r="M247" s="1"/>
  <c r="O247" s="1"/>
  <c r="K246"/>
  <c r="M246" s="1"/>
  <c r="O246" s="1"/>
  <c r="K245"/>
  <c r="M245" s="1"/>
  <c r="O245" s="1"/>
  <c r="K244"/>
  <c r="M244" s="1"/>
  <c r="O244" s="1"/>
  <c r="K243"/>
  <c r="M243" s="1"/>
  <c r="O243" s="1"/>
  <c r="K242"/>
  <c r="M242" s="1"/>
  <c r="O242" s="1"/>
  <c r="K241"/>
  <c r="M241" s="1"/>
  <c r="O241" s="1"/>
  <c r="K240"/>
  <c r="M240" s="1"/>
  <c r="O240" s="1"/>
  <c r="I220"/>
  <c r="K220" s="1"/>
  <c r="M220" s="1"/>
  <c r="O220" s="1"/>
  <c r="I219"/>
  <c r="K219" s="1"/>
  <c r="M219" s="1"/>
  <c r="O219" s="1"/>
  <c r="I218"/>
  <c r="K218" s="1"/>
  <c r="M218" s="1"/>
  <c r="O218" s="1"/>
  <c r="K216"/>
  <c r="M216" s="1"/>
  <c r="O216" s="1"/>
  <c r="K215"/>
  <c r="M215" s="1"/>
  <c r="O215" s="1"/>
  <c r="K214"/>
  <c r="M214" s="1"/>
  <c r="O214" s="1"/>
  <c r="K213"/>
  <c r="M213" s="1"/>
  <c r="O213" s="1"/>
  <c r="K212"/>
  <c r="M212" s="1"/>
  <c r="O212" s="1"/>
  <c r="M211"/>
  <c r="O211" s="1"/>
  <c r="K210"/>
  <c r="M210" s="1"/>
  <c r="O210" s="1"/>
  <c r="K209"/>
  <c r="M209" s="1"/>
  <c r="O209" s="1"/>
  <c r="I187"/>
  <c r="K187" s="1"/>
  <c r="M187" s="1"/>
  <c r="O187" s="1"/>
  <c r="I186"/>
  <c r="K186" s="1"/>
  <c r="M186" s="1"/>
  <c r="O186" s="1"/>
  <c r="I185"/>
  <c r="K185" s="1"/>
  <c r="M185" s="1"/>
  <c r="O185" s="1"/>
  <c r="K184"/>
  <c r="M184" s="1"/>
  <c r="O184" s="1"/>
  <c r="K183"/>
  <c r="M183" s="1"/>
  <c r="O183" s="1"/>
  <c r="K182"/>
  <c r="M182" s="1"/>
  <c r="O182" s="1"/>
  <c r="K181"/>
  <c r="M181" s="1"/>
  <c r="O181" s="1"/>
  <c r="K180"/>
  <c r="M180" s="1"/>
  <c r="O180" s="1"/>
  <c r="K179"/>
  <c r="M179" s="1"/>
  <c r="O179" s="1"/>
  <c r="K178"/>
  <c r="M178" s="1"/>
  <c r="O178" s="1"/>
  <c r="M177"/>
  <c r="O177" s="1"/>
  <c r="K176"/>
  <c r="M176" s="1"/>
  <c r="O176" s="1"/>
  <c r="I155"/>
  <c r="K155" s="1"/>
  <c r="M155" s="1"/>
  <c r="O155" s="1"/>
  <c r="I154"/>
  <c r="K154" s="1"/>
  <c r="M154" s="1"/>
  <c r="O154" s="1"/>
  <c r="I153"/>
  <c r="K153" s="1"/>
  <c r="M153" s="1"/>
  <c r="O153" s="1"/>
  <c r="K152"/>
  <c r="M152" s="1"/>
  <c r="O152" s="1"/>
  <c r="K151"/>
  <c r="M151" s="1"/>
  <c r="O151" s="1"/>
  <c r="K150"/>
  <c r="M150" s="1"/>
  <c r="O150" s="1"/>
  <c r="K149"/>
  <c r="M149" s="1"/>
  <c r="O149" s="1"/>
  <c r="K148"/>
  <c r="M148" s="1"/>
  <c r="O148" s="1"/>
  <c r="K147"/>
  <c r="M147" s="1"/>
  <c r="O147" s="1"/>
  <c r="K146"/>
  <c r="M146" s="1"/>
  <c r="O146" s="1"/>
  <c r="K145"/>
  <c r="M145" s="1"/>
  <c r="O145" s="1"/>
  <c r="K144"/>
  <c r="M144" s="1"/>
  <c r="O144" s="1"/>
  <c r="I123"/>
  <c r="K123" s="1"/>
  <c r="M123" s="1"/>
  <c r="O123" s="1"/>
  <c r="I122"/>
  <c r="K122" s="1"/>
  <c r="M122" s="1"/>
  <c r="O122" s="1"/>
  <c r="I121"/>
  <c r="K121" s="1"/>
  <c r="M121" s="1"/>
  <c r="O121" s="1"/>
  <c r="K120"/>
  <c r="M120" s="1"/>
  <c r="O120" s="1"/>
  <c r="K119"/>
  <c r="M119" s="1"/>
  <c r="O119" s="1"/>
  <c r="K118"/>
  <c r="M118" s="1"/>
  <c r="O118" s="1"/>
  <c r="K117"/>
  <c r="M117" s="1"/>
  <c r="O117" s="1"/>
  <c r="K116"/>
  <c r="M116" s="1"/>
  <c r="O116" s="1"/>
  <c r="K115"/>
  <c r="M115" s="1"/>
  <c r="O115" s="1"/>
  <c r="K114"/>
  <c r="M114" s="1"/>
  <c r="O114" s="1"/>
  <c r="K113"/>
  <c r="M113" s="1"/>
  <c r="O113" s="1"/>
  <c r="K112"/>
  <c r="M112" s="1"/>
  <c r="O112" s="1"/>
  <c r="I89"/>
  <c r="K89" s="1"/>
  <c r="M89" s="1"/>
  <c r="O89" s="1"/>
  <c r="I88"/>
  <c r="K88" s="1"/>
  <c r="M88" s="1"/>
  <c r="O88" s="1"/>
  <c r="I87"/>
  <c r="K87" s="1"/>
  <c r="M87" s="1"/>
  <c r="O87" s="1"/>
  <c r="K86"/>
  <c r="M86" s="1"/>
  <c r="O86" s="1"/>
  <c r="K85"/>
  <c r="M85" s="1"/>
  <c r="O85" s="1"/>
  <c r="M84"/>
  <c r="O84" s="1"/>
  <c r="K83"/>
  <c r="M83" s="1"/>
  <c r="O83" s="1"/>
  <c r="M82"/>
  <c r="O82" s="1"/>
  <c r="M81"/>
  <c r="O81" s="1"/>
  <c r="K80"/>
  <c r="M80" s="1"/>
  <c r="O80" s="1"/>
  <c r="M79"/>
  <c r="O79" s="1"/>
  <c r="K78"/>
  <c r="M78" s="1"/>
  <c r="O78" s="1"/>
  <c r="I57"/>
  <c r="K57" s="1"/>
  <c r="M57" s="1"/>
  <c r="O57" s="1"/>
  <c r="I56"/>
  <c r="K56" s="1"/>
  <c r="M56" s="1"/>
  <c r="O56" s="1"/>
  <c r="I55"/>
  <c r="K55" s="1"/>
  <c r="M55" s="1"/>
  <c r="O55" s="1"/>
  <c r="K54"/>
  <c r="M54" s="1"/>
  <c r="O54" s="1"/>
  <c r="K53"/>
  <c r="M53" s="1"/>
  <c r="O53" s="1"/>
  <c r="K52"/>
  <c r="M52" s="1"/>
  <c r="O52" s="1"/>
  <c r="K51"/>
  <c r="M51" s="1"/>
  <c r="O51" s="1"/>
  <c r="K50"/>
  <c r="M50" s="1"/>
  <c r="O50" s="1"/>
  <c r="K49"/>
  <c r="M49" s="1"/>
  <c r="O49" s="1"/>
  <c r="K48"/>
  <c r="M48" s="1"/>
  <c r="O48" s="1"/>
  <c r="K47"/>
  <c r="M47" s="1"/>
  <c r="O47" s="1"/>
  <c r="K46"/>
  <c r="M46" s="1"/>
  <c r="O46" s="1"/>
  <c r="A95"/>
  <c r="A94"/>
  <c r="A63"/>
  <c r="A1061" s="1"/>
  <c r="A64"/>
  <c r="A548" s="1"/>
  <c r="A62"/>
  <c r="A964" s="1"/>
  <c r="A1226"/>
  <c r="A1194"/>
  <c r="A1162"/>
  <c r="A1130"/>
  <c r="A1098"/>
  <c r="A1066"/>
  <c r="A1034"/>
  <c r="A1002"/>
  <c r="A970"/>
  <c r="A938"/>
  <c r="A906"/>
  <c r="A874"/>
  <c r="A842"/>
  <c r="A808"/>
  <c r="A776"/>
  <c r="A744"/>
  <c r="A712"/>
  <c r="A680"/>
  <c r="A648"/>
  <c r="A616"/>
  <c r="A584"/>
  <c r="A552"/>
  <c r="A520"/>
  <c r="A488"/>
  <c r="A456"/>
  <c r="A423"/>
  <c r="A391"/>
  <c r="A359"/>
  <c r="A327"/>
  <c r="A294"/>
  <c r="A262"/>
  <c r="A230"/>
  <c r="A199"/>
  <c r="A166"/>
  <c r="A134"/>
  <c r="A102"/>
  <c r="A68"/>
  <c r="A36"/>
  <c r="I1233"/>
  <c r="K1233"/>
  <c r="G1233"/>
  <c r="I1232"/>
  <c r="K1232"/>
  <c r="G1232"/>
  <c r="I1201"/>
  <c r="K1201"/>
  <c r="G1201"/>
  <c r="I1200"/>
  <c r="K1200"/>
  <c r="G1200"/>
  <c r="I1169"/>
  <c r="K1169"/>
  <c r="G1169"/>
  <c r="I1168"/>
  <c r="K1168"/>
  <c r="G1168"/>
  <c r="I1137"/>
  <c r="K1137"/>
  <c r="G1137"/>
  <c r="I1136"/>
  <c r="K1136"/>
  <c r="G1136"/>
  <c r="I1105"/>
  <c r="K1105"/>
  <c r="G1105"/>
  <c r="I1104"/>
  <c r="K1104"/>
  <c r="G1104"/>
  <c r="I1073"/>
  <c r="K1073"/>
  <c r="G1073"/>
  <c r="I1072"/>
  <c r="K1072"/>
  <c r="G1072"/>
  <c r="I1041"/>
  <c r="K1041"/>
  <c r="G1041"/>
  <c r="I1040"/>
  <c r="K1040"/>
  <c r="G1040"/>
  <c r="I1009"/>
  <c r="K1009"/>
  <c r="G1009"/>
  <c r="I1008"/>
  <c r="K1008"/>
  <c r="G1008"/>
  <c r="I977"/>
  <c r="K977"/>
  <c r="G977"/>
  <c r="I976"/>
  <c r="K976"/>
  <c r="G976"/>
  <c r="I945"/>
  <c r="K945"/>
  <c r="G945"/>
  <c r="I944"/>
  <c r="K944"/>
  <c r="G944"/>
  <c r="I913"/>
  <c r="K913"/>
  <c r="G913"/>
  <c r="I912"/>
  <c r="K912"/>
  <c r="G912"/>
  <c r="I881"/>
  <c r="K881"/>
  <c r="G881"/>
  <c r="I880"/>
  <c r="K880"/>
  <c r="G880"/>
  <c r="I849"/>
  <c r="K849"/>
  <c r="G849"/>
  <c r="I848"/>
  <c r="K848"/>
  <c r="G848"/>
  <c r="I815"/>
  <c r="K815"/>
  <c r="G815"/>
  <c r="I814"/>
  <c r="K814"/>
  <c r="G814"/>
  <c r="I783"/>
  <c r="K783"/>
  <c r="G783"/>
  <c r="I782"/>
  <c r="K782"/>
  <c r="G782"/>
  <c r="I751"/>
  <c r="K751"/>
  <c r="G751"/>
  <c r="I750"/>
  <c r="K750"/>
  <c r="G750"/>
  <c r="I719"/>
  <c r="K719"/>
  <c r="G719"/>
  <c r="I718"/>
  <c r="K718"/>
  <c r="G718"/>
  <c r="I687"/>
  <c r="K687"/>
  <c r="G687"/>
  <c r="I686"/>
  <c r="K686"/>
  <c r="G686"/>
  <c r="I655"/>
  <c r="K655"/>
  <c r="G655"/>
  <c r="I623"/>
  <c r="K623"/>
  <c r="G623"/>
  <c r="I591"/>
  <c r="K591"/>
  <c r="G591"/>
  <c r="I559"/>
  <c r="K559"/>
  <c r="G559"/>
  <c r="I527"/>
  <c r="K527"/>
  <c r="G527"/>
  <c r="I495"/>
  <c r="K495"/>
  <c r="G495"/>
  <c r="I463"/>
  <c r="K463"/>
  <c r="G463"/>
  <c r="I430"/>
  <c r="K430"/>
  <c r="G430"/>
  <c r="I398"/>
  <c r="K398"/>
  <c r="G398"/>
  <c r="I366"/>
  <c r="K366"/>
  <c r="G366"/>
  <c r="I334"/>
  <c r="K334"/>
  <c r="G334"/>
  <c r="I301"/>
  <c r="K301"/>
  <c r="G301"/>
  <c r="I269"/>
  <c r="K269"/>
  <c r="G269"/>
  <c r="I237"/>
  <c r="K237"/>
  <c r="G237"/>
  <c r="I206"/>
  <c r="K206"/>
  <c r="G206"/>
  <c r="I173"/>
  <c r="K173"/>
  <c r="G173"/>
  <c r="I141"/>
  <c r="K141"/>
  <c r="G141"/>
  <c r="I109"/>
  <c r="K109"/>
  <c r="G109"/>
  <c r="I75"/>
  <c r="K75"/>
  <c r="G75"/>
  <c r="I42"/>
  <c r="K42"/>
  <c r="I43"/>
  <c r="K43"/>
  <c r="G43"/>
  <c r="G42"/>
  <c r="I654"/>
  <c r="K654"/>
  <c r="G654"/>
  <c r="I622"/>
  <c r="K622"/>
  <c r="G622"/>
  <c r="I590"/>
  <c r="K590"/>
  <c r="G590"/>
  <c r="I558"/>
  <c r="K558"/>
  <c r="G558"/>
  <c r="I526"/>
  <c r="K526"/>
  <c r="G526"/>
  <c r="I494"/>
  <c r="K494"/>
  <c r="G494"/>
  <c r="I462"/>
  <c r="K462"/>
  <c r="G462"/>
  <c r="I429"/>
  <c r="K429"/>
  <c r="G429"/>
  <c r="I397"/>
  <c r="K397"/>
  <c r="G397"/>
  <c r="I365"/>
  <c r="K365"/>
  <c r="G365"/>
  <c r="I333"/>
  <c r="K333"/>
  <c r="G333"/>
  <c r="I300"/>
  <c r="K300"/>
  <c r="G300"/>
  <c r="I268"/>
  <c r="K268"/>
  <c r="G268"/>
  <c r="I236"/>
  <c r="K236"/>
  <c r="G236"/>
  <c r="I205"/>
  <c r="K205"/>
  <c r="G205"/>
  <c r="I172"/>
  <c r="K172"/>
  <c r="G172"/>
  <c r="I140"/>
  <c r="K140"/>
  <c r="G140"/>
  <c r="I108"/>
  <c r="K108"/>
  <c r="G108"/>
  <c r="I74"/>
  <c r="K74"/>
  <c r="G74"/>
  <c r="E1235"/>
  <c r="G1235"/>
  <c r="I1235"/>
  <c r="K1235"/>
  <c r="M1235"/>
  <c r="O1235"/>
  <c r="C1235"/>
  <c r="E1203"/>
  <c r="G1203"/>
  <c r="I1203"/>
  <c r="K1203"/>
  <c r="M1203"/>
  <c r="O1203"/>
  <c r="C1203"/>
  <c r="E1171"/>
  <c r="G1171"/>
  <c r="I1171"/>
  <c r="K1171"/>
  <c r="M1171"/>
  <c r="O1171"/>
  <c r="C1171"/>
  <c r="E1139"/>
  <c r="G1139"/>
  <c r="I1139"/>
  <c r="K1139"/>
  <c r="M1139"/>
  <c r="O1139"/>
  <c r="C1139"/>
  <c r="E1107"/>
  <c r="G1107"/>
  <c r="I1107"/>
  <c r="K1107"/>
  <c r="M1107"/>
  <c r="O1107"/>
  <c r="C1107"/>
  <c r="E1075"/>
  <c r="G1075"/>
  <c r="I1075"/>
  <c r="K1075"/>
  <c r="M1075"/>
  <c r="O1075"/>
  <c r="C1075"/>
  <c r="E1043"/>
  <c r="G1043"/>
  <c r="I1043"/>
  <c r="K1043"/>
  <c r="M1043"/>
  <c r="O1043"/>
  <c r="C1043"/>
  <c r="E1011"/>
  <c r="G1011"/>
  <c r="I1011"/>
  <c r="K1011"/>
  <c r="M1011"/>
  <c r="O1011"/>
  <c r="C1011"/>
  <c r="E979"/>
  <c r="G979"/>
  <c r="I979"/>
  <c r="K979"/>
  <c r="M979"/>
  <c r="O979"/>
  <c r="C979"/>
  <c r="E947"/>
  <c r="G947"/>
  <c r="I947"/>
  <c r="K947"/>
  <c r="M947"/>
  <c r="O947"/>
  <c r="C947"/>
  <c r="E915"/>
  <c r="G915"/>
  <c r="I915"/>
  <c r="K915"/>
  <c r="M915"/>
  <c r="O915"/>
  <c r="C915"/>
  <c r="E883"/>
  <c r="G883"/>
  <c r="I883"/>
  <c r="K883"/>
  <c r="M883"/>
  <c r="O883"/>
  <c r="C883"/>
  <c r="E851"/>
  <c r="G851"/>
  <c r="I851"/>
  <c r="K851"/>
  <c r="M851"/>
  <c r="O851"/>
  <c r="C851"/>
  <c r="E817"/>
  <c r="G817"/>
  <c r="I817"/>
  <c r="K817"/>
  <c r="M817"/>
  <c r="O817"/>
  <c r="C817"/>
  <c r="E785"/>
  <c r="G785"/>
  <c r="I785"/>
  <c r="K785"/>
  <c r="M785"/>
  <c r="O785"/>
  <c r="C785"/>
  <c r="E753"/>
  <c r="G753"/>
  <c r="I753"/>
  <c r="K753"/>
  <c r="M753"/>
  <c r="O753"/>
  <c r="C753"/>
  <c r="E721"/>
  <c r="G721"/>
  <c r="I721"/>
  <c r="K721"/>
  <c r="M721"/>
  <c r="O721"/>
  <c r="C721"/>
  <c r="E689"/>
  <c r="G689"/>
  <c r="I689"/>
  <c r="K689"/>
  <c r="M689"/>
  <c r="O689"/>
  <c r="C689"/>
  <c r="E657"/>
  <c r="G657"/>
  <c r="I657"/>
  <c r="K657"/>
  <c r="M657"/>
  <c r="O657"/>
  <c r="C657"/>
  <c r="E625"/>
  <c r="G625"/>
  <c r="I625"/>
  <c r="K625"/>
  <c r="M625"/>
  <c r="O625"/>
  <c r="C625"/>
  <c r="E593"/>
  <c r="G593"/>
  <c r="I593"/>
  <c r="K593"/>
  <c r="M593"/>
  <c r="O593"/>
  <c r="C593"/>
  <c r="E561"/>
  <c r="G561"/>
  <c r="I561"/>
  <c r="K561"/>
  <c r="M561"/>
  <c r="O561"/>
  <c r="C561"/>
  <c r="E529"/>
  <c r="G529"/>
  <c r="I529"/>
  <c r="K529"/>
  <c r="M529"/>
  <c r="O529"/>
  <c r="C529"/>
  <c r="E497"/>
  <c r="G497"/>
  <c r="I497"/>
  <c r="K497"/>
  <c r="M497"/>
  <c r="O497"/>
  <c r="C497"/>
  <c r="E465"/>
  <c r="G465"/>
  <c r="I465"/>
  <c r="K465"/>
  <c r="M465"/>
  <c r="O465"/>
  <c r="C465"/>
  <c r="E432"/>
  <c r="G432"/>
  <c r="I432"/>
  <c r="K432"/>
  <c r="M432"/>
  <c r="O432"/>
  <c r="C432"/>
  <c r="E400"/>
  <c r="G400"/>
  <c r="I400"/>
  <c r="K400"/>
  <c r="M400"/>
  <c r="O400"/>
  <c r="C400"/>
  <c r="E368"/>
  <c r="G368"/>
  <c r="I368"/>
  <c r="K368"/>
  <c r="M368"/>
  <c r="O368"/>
  <c r="C368"/>
  <c r="E336"/>
  <c r="G336"/>
  <c r="I336"/>
  <c r="K336"/>
  <c r="M336"/>
  <c r="O336"/>
  <c r="C336"/>
  <c r="E303"/>
  <c r="G303"/>
  <c r="I303"/>
  <c r="K303"/>
  <c r="M303"/>
  <c r="O303"/>
  <c r="C303"/>
  <c r="E271"/>
  <c r="G271"/>
  <c r="I271"/>
  <c r="K271"/>
  <c r="M271"/>
  <c r="O271"/>
  <c r="C271"/>
  <c r="E239"/>
  <c r="G239"/>
  <c r="I239"/>
  <c r="K239"/>
  <c r="M239"/>
  <c r="O239"/>
  <c r="C239"/>
  <c r="E208"/>
  <c r="G208"/>
  <c r="I208"/>
  <c r="K208"/>
  <c r="M208"/>
  <c r="O208"/>
  <c r="C208"/>
  <c r="E175"/>
  <c r="G175"/>
  <c r="I175"/>
  <c r="K175"/>
  <c r="M175"/>
  <c r="O175"/>
  <c r="C175"/>
  <c r="E143"/>
  <c r="G143"/>
  <c r="I143"/>
  <c r="K143"/>
  <c r="M143"/>
  <c r="O143"/>
  <c r="C143"/>
  <c r="E111"/>
  <c r="G111"/>
  <c r="I111"/>
  <c r="K111"/>
  <c r="M111"/>
  <c r="O111"/>
  <c r="E45"/>
  <c r="G45"/>
  <c r="I45"/>
  <c r="K45"/>
  <c r="M45"/>
  <c r="O45"/>
  <c r="E77"/>
  <c r="G77"/>
  <c r="I77"/>
  <c r="K77"/>
  <c r="M77"/>
  <c r="O77"/>
  <c r="C111"/>
  <c r="C77"/>
  <c r="C45"/>
  <c r="K316" l="1"/>
  <c r="A322"/>
  <c r="I606"/>
  <c r="K574"/>
  <c r="A162"/>
  <c r="A161"/>
  <c r="A289"/>
  <c r="A354"/>
  <c r="A450"/>
  <c r="A515"/>
  <c r="A612"/>
  <c r="A708"/>
  <c r="A804"/>
  <c r="A870"/>
  <c r="A934"/>
  <c r="A998"/>
  <c r="A1062"/>
  <c r="A290"/>
  <c r="A355"/>
  <c r="A451"/>
  <c r="A516"/>
  <c r="A578"/>
  <c r="A643"/>
  <c r="A771"/>
  <c r="A835"/>
  <c r="A901"/>
  <c r="A965"/>
  <c r="A1029"/>
  <c r="A129"/>
  <c r="A257"/>
  <c r="A321"/>
  <c r="A418"/>
  <c r="A483"/>
  <c r="A547"/>
  <c r="A644"/>
  <c r="A772"/>
  <c r="A836"/>
  <c r="A902"/>
  <c r="A966"/>
  <c r="A1030"/>
  <c r="A130"/>
  <c r="A258"/>
  <c r="A419"/>
  <c r="A484"/>
  <c r="A611"/>
  <c r="A707"/>
  <c r="A803"/>
  <c r="A869"/>
  <c r="A933"/>
  <c r="A997"/>
  <c r="A224"/>
  <c r="A288"/>
  <c r="A449"/>
  <c r="A577"/>
  <c r="A706"/>
  <c r="A868"/>
  <c r="A996"/>
  <c r="A320"/>
  <c r="A482"/>
  <c r="A770"/>
  <c r="A900"/>
  <c r="A1028"/>
  <c r="A128"/>
  <c r="A353"/>
  <c r="A514"/>
  <c r="A610"/>
  <c r="A802"/>
  <c r="A932"/>
  <c r="A1060"/>
  <c r="A160"/>
  <c r="A256"/>
  <c r="A417"/>
  <c r="A546"/>
  <c r="A642"/>
  <c r="A834"/>
  <c r="M1120" l="1"/>
  <c r="M670"/>
  <c r="O734"/>
  <c r="M734"/>
  <c r="K734"/>
  <c r="I734"/>
  <c r="G734"/>
  <c r="E734"/>
  <c r="C734"/>
  <c r="I188" l="1"/>
  <c r="G188"/>
  <c r="E188"/>
  <c r="C188"/>
  <c r="I156" l="1"/>
  <c r="M188"/>
  <c r="O188"/>
  <c r="K188"/>
  <c r="K58" l="1"/>
  <c r="H6" i="2"/>
  <c r="H5" s="1"/>
  <c r="O1248" i="1"/>
  <c r="M1248"/>
  <c r="K1248"/>
  <c r="I1248"/>
  <c r="G1248"/>
  <c r="E1248"/>
  <c r="C1248"/>
  <c r="O1216"/>
  <c r="M1216"/>
  <c r="K1216"/>
  <c r="I1216"/>
  <c r="G1216"/>
  <c r="E1216"/>
  <c r="C1216"/>
  <c r="O1184"/>
  <c r="M1184"/>
  <c r="K1184"/>
  <c r="I1184"/>
  <c r="G1184"/>
  <c r="E1184"/>
  <c r="C1184"/>
  <c r="O1152"/>
  <c r="M1152"/>
  <c r="K1152"/>
  <c r="I1152"/>
  <c r="G1152"/>
  <c r="E1152"/>
  <c r="C1152"/>
  <c r="O1120"/>
  <c r="K1120"/>
  <c r="I1120"/>
  <c r="G1120"/>
  <c r="E1120"/>
  <c r="C1120"/>
  <c r="O1088"/>
  <c r="M1088"/>
  <c r="K1088"/>
  <c r="I1088"/>
  <c r="G1088"/>
  <c r="E1088"/>
  <c r="C1088"/>
  <c r="O1056"/>
  <c r="M1056"/>
  <c r="K1056"/>
  <c r="I1056"/>
  <c r="G1056"/>
  <c r="E1056"/>
  <c r="C1056"/>
  <c r="O1024"/>
  <c r="M1024"/>
  <c r="K1024"/>
  <c r="I1024"/>
  <c r="G1024"/>
  <c r="E1024"/>
  <c r="C1024"/>
  <c r="O992"/>
  <c r="M992"/>
  <c r="K992"/>
  <c r="I992"/>
  <c r="G992"/>
  <c r="E992"/>
  <c r="C992"/>
  <c r="O960"/>
  <c r="M960"/>
  <c r="K960"/>
  <c r="I960"/>
  <c r="G960"/>
  <c r="E960"/>
  <c r="C960"/>
  <c r="O928"/>
  <c r="M928"/>
  <c r="K928"/>
  <c r="I928"/>
  <c r="G928"/>
  <c r="E928"/>
  <c r="C928"/>
  <c r="O896"/>
  <c r="M896"/>
  <c r="K896"/>
  <c r="I896"/>
  <c r="G896"/>
  <c r="E896"/>
  <c r="C896"/>
  <c r="O864"/>
  <c r="M864"/>
  <c r="K864"/>
  <c r="I864"/>
  <c r="G864"/>
  <c r="E864"/>
  <c r="C864"/>
  <c r="O830"/>
  <c r="M830"/>
  <c r="K830"/>
  <c r="I830"/>
  <c r="G830"/>
  <c r="E830"/>
  <c r="C830"/>
  <c r="O798"/>
  <c r="M798"/>
  <c r="K798"/>
  <c r="I798"/>
  <c r="G798"/>
  <c r="E798"/>
  <c r="C798"/>
  <c r="O766"/>
  <c r="M766"/>
  <c r="K766"/>
  <c r="I766"/>
  <c r="G766"/>
  <c r="E766"/>
  <c r="C766"/>
  <c r="O702"/>
  <c r="M702"/>
  <c r="K702"/>
  <c r="I702"/>
  <c r="G702"/>
  <c r="E702"/>
  <c r="C702"/>
  <c r="O670"/>
  <c r="K670"/>
  <c r="I670"/>
  <c r="G670"/>
  <c r="E670"/>
  <c r="C670"/>
  <c r="O638"/>
  <c r="M638"/>
  <c r="K638"/>
  <c r="I638"/>
  <c r="G638"/>
  <c r="E638"/>
  <c r="C638"/>
  <c r="O606"/>
  <c r="M606"/>
  <c r="K606"/>
  <c r="G606"/>
  <c r="E606"/>
  <c r="C606"/>
  <c r="O574"/>
  <c r="M574"/>
  <c r="I574"/>
  <c r="G574"/>
  <c r="E574"/>
  <c r="C574"/>
  <c r="O542"/>
  <c r="M542"/>
  <c r="K542"/>
  <c r="I542"/>
  <c r="G542"/>
  <c r="E542"/>
  <c r="C542"/>
  <c r="O510"/>
  <c r="M510"/>
  <c r="K510"/>
  <c r="I510"/>
  <c r="G510"/>
  <c r="E510"/>
  <c r="C510"/>
  <c r="O478"/>
  <c r="M478"/>
  <c r="K478"/>
  <c r="I478"/>
  <c r="G478"/>
  <c r="E478"/>
  <c r="C478"/>
  <c r="O445"/>
  <c r="M445"/>
  <c r="K445"/>
  <c r="I445"/>
  <c r="G445"/>
  <c r="E445"/>
  <c r="C445"/>
  <c r="O413"/>
  <c r="M413"/>
  <c r="K413"/>
  <c r="I413"/>
  <c r="G413"/>
  <c r="E413"/>
  <c r="C413"/>
  <c r="O381"/>
  <c r="M381"/>
  <c r="K381"/>
  <c r="I381"/>
  <c r="G381"/>
  <c r="E381"/>
  <c r="C381"/>
  <c r="O349"/>
  <c r="M349"/>
  <c r="K349"/>
  <c r="I349"/>
  <c r="E349"/>
  <c r="C349"/>
  <c r="O316"/>
  <c r="M316"/>
  <c r="I316"/>
  <c r="G316"/>
  <c r="E316"/>
  <c r="C316"/>
  <c r="O284"/>
  <c r="K284"/>
  <c r="I284"/>
  <c r="G284"/>
  <c r="E284"/>
  <c r="C284"/>
  <c r="O252"/>
  <c r="M252"/>
  <c r="K252"/>
  <c r="I252"/>
  <c r="G252"/>
  <c r="C252"/>
  <c r="O221"/>
  <c r="M221"/>
  <c r="K221"/>
  <c r="I221"/>
  <c r="G221"/>
  <c r="E221"/>
  <c r="C221"/>
  <c r="O156"/>
  <c r="M156"/>
  <c r="K156"/>
  <c r="G156"/>
  <c r="I157" s="1"/>
  <c r="E156"/>
  <c r="C156"/>
  <c r="O124"/>
  <c r="M124"/>
  <c r="K124"/>
  <c r="I124"/>
  <c r="G124"/>
  <c r="E124"/>
  <c r="C124"/>
  <c r="O90"/>
  <c r="M90"/>
  <c r="K90"/>
  <c r="I90"/>
  <c r="E90"/>
  <c r="C90"/>
  <c r="I58"/>
  <c r="G58"/>
  <c r="C58"/>
  <c r="O25"/>
  <c r="M25"/>
  <c r="K25"/>
  <c r="I25"/>
  <c r="G25"/>
  <c r="E25"/>
  <c r="C25"/>
  <c r="O1261" l="1"/>
  <c r="O1262" s="1"/>
  <c r="O1255"/>
  <c r="O1256" s="1"/>
  <c r="O1258"/>
  <c r="O1259" s="1"/>
  <c r="O58"/>
  <c r="M58"/>
  <c r="H17" i="2"/>
  <c r="H19" s="1"/>
  <c r="G703" i="1"/>
  <c r="E767"/>
  <c r="I767"/>
  <c r="M767"/>
  <c r="G799"/>
  <c r="E831"/>
  <c r="G865"/>
  <c r="E897"/>
  <c r="I897"/>
  <c r="M897"/>
  <c r="G929"/>
  <c r="O929"/>
  <c r="E961"/>
  <c r="I961"/>
  <c r="M961"/>
  <c r="G993"/>
  <c r="K993"/>
  <c r="O993"/>
  <c r="E1025"/>
  <c r="I1025"/>
  <c r="M1025"/>
  <c r="G1057"/>
  <c r="K1057"/>
  <c r="O1057"/>
  <c r="K157"/>
  <c r="G767"/>
  <c r="K767"/>
  <c r="O767"/>
  <c r="E799"/>
  <c r="I799"/>
  <c r="G831"/>
  <c r="E865"/>
  <c r="I865"/>
  <c r="G897"/>
  <c r="K897"/>
  <c r="O897"/>
  <c r="E929"/>
  <c r="I929"/>
  <c r="M929"/>
  <c r="G961"/>
  <c r="K961"/>
  <c r="O961"/>
  <c r="E993"/>
  <c r="I993"/>
  <c r="M993"/>
  <c r="G1025"/>
  <c r="K1025"/>
  <c r="O1025"/>
  <c r="E1057"/>
  <c r="I1057"/>
  <c r="M1057"/>
  <c r="O865"/>
  <c r="K865"/>
  <c r="M865"/>
  <c r="O831"/>
  <c r="M831"/>
  <c r="K831"/>
  <c r="I831"/>
  <c r="O799"/>
  <c r="K799"/>
  <c r="M799"/>
  <c r="E59"/>
  <c r="I59"/>
  <c r="G91"/>
  <c r="K91"/>
  <c r="I125"/>
  <c r="I253"/>
  <c r="M253"/>
  <c r="G285"/>
  <c r="G317"/>
  <c r="K317"/>
  <c r="O317"/>
  <c r="E350"/>
  <c r="I350"/>
  <c r="E414"/>
  <c r="I414"/>
  <c r="G446"/>
  <c r="E479"/>
  <c r="I479"/>
  <c r="G511"/>
  <c r="K511"/>
  <c r="O511"/>
  <c r="E543"/>
  <c r="I543"/>
  <c r="G575"/>
  <c r="E607"/>
  <c r="I607"/>
  <c r="G639"/>
  <c r="K639"/>
  <c r="O639"/>
  <c r="E703"/>
  <c r="I703"/>
  <c r="O703"/>
  <c r="K703"/>
  <c r="M703"/>
  <c r="G479"/>
  <c r="E511"/>
  <c r="I511"/>
  <c r="M511"/>
  <c r="G543"/>
  <c r="E575"/>
  <c r="G607"/>
  <c r="E639"/>
  <c r="I639"/>
  <c r="M639"/>
  <c r="O607"/>
  <c r="K607"/>
  <c r="M607"/>
  <c r="O575"/>
  <c r="M575"/>
  <c r="K575"/>
  <c r="I575"/>
  <c r="O543"/>
  <c r="K543"/>
  <c r="M543"/>
  <c r="O479"/>
  <c r="K479"/>
  <c r="M479"/>
  <c r="K253"/>
  <c r="O253"/>
  <c r="E285"/>
  <c r="I285"/>
  <c r="E317"/>
  <c r="I317"/>
  <c r="M317"/>
  <c r="G350"/>
  <c r="G414"/>
  <c r="E446"/>
  <c r="I446"/>
  <c r="M446"/>
  <c r="K446"/>
  <c r="O446"/>
  <c r="O414"/>
  <c r="K414"/>
  <c r="M414"/>
  <c r="O350"/>
  <c r="K350"/>
  <c r="M350"/>
  <c r="K285"/>
  <c r="M284"/>
  <c r="G59"/>
  <c r="K59"/>
  <c r="E91"/>
  <c r="I91"/>
  <c r="G125"/>
  <c r="K125"/>
  <c r="O157"/>
  <c r="M157"/>
  <c r="M125"/>
  <c r="O125"/>
  <c r="O91"/>
  <c r="M91"/>
  <c r="E26"/>
  <c r="M26"/>
  <c r="E157"/>
  <c r="I26"/>
  <c r="G26"/>
  <c r="K26"/>
  <c r="O26"/>
  <c r="E125"/>
  <c r="G157"/>
  <c r="O59" l="1"/>
  <c r="M59"/>
  <c r="E253"/>
  <c r="G253"/>
</calcChain>
</file>

<file path=xl/sharedStrings.xml><?xml version="1.0" encoding="utf-8"?>
<sst xmlns="http://schemas.openxmlformats.org/spreadsheetml/2006/main" count="856" uniqueCount="101">
  <si>
    <t>LC nº 101, art. 12 e Manual de Contabilidade Aplicada ao Setor Público</t>
  </si>
  <si>
    <t>Cód da Receita:</t>
  </si>
  <si>
    <t>4111202 IPTU</t>
  </si>
  <si>
    <t>Projeção de Crescimento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</si>
  <si>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</si>
  <si>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</si>
  <si>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</si>
  <si>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</si>
  <si>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</si>
  <si>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</si>
  <si>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</si>
  <si>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</si>
  <si>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</si>
  <si>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</si>
  <si>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</si>
  <si>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</si>
  <si>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</si>
  <si>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CR*</t>
  </si>
  <si>
    <t>Notas:</t>
  </si>
  <si>
    <t>c) CR* - crescimento real</t>
  </si>
  <si>
    <t>Mês</t>
  </si>
  <si>
    <t>LEI ORÇAMENTÁRIA ANUAL BOQUEIRÃO DO LEÃO - Anexo I</t>
  </si>
  <si>
    <t>4111204 IRRF</t>
  </si>
  <si>
    <t>4111208 ITBI</t>
  </si>
  <si>
    <t>4111305 ISS</t>
  </si>
  <si>
    <t>411200 TAXAS</t>
  </si>
  <si>
    <t>413000 RECEITA PATRIMONIAL</t>
  </si>
  <si>
    <t>416000 RECEITA DE SERVIÇOS</t>
  </si>
  <si>
    <t>4172106 AUXILIO FINANCEIRO A MUNICÍPIOS</t>
  </si>
  <si>
    <t>417210105 ITR</t>
  </si>
  <si>
    <t>4172233 TRANSF SUS ESTADO</t>
  </si>
  <si>
    <t>4172401 FUNDEB</t>
  </si>
  <si>
    <t>4191300 MULTAS E JUROS DIV. ATIVA TRIBUTOS</t>
  </si>
  <si>
    <t>4191500 MULTAS E JUROS DIV. ATIVA DE OUTRAS RECEITAS</t>
  </si>
  <si>
    <t>4192000 INDENIZAÇÕES E RESTITUIÇÕES</t>
  </si>
  <si>
    <t>4193100 RECEITA DA DIVIDA ATIVA TRIBUTÁRIA</t>
  </si>
  <si>
    <t>4193200 RECEITA DA DIVIDA ATIVA NÃO TRIBUTÁRIA</t>
  </si>
  <si>
    <t>4199000 RECEITA DIVERSAS</t>
  </si>
  <si>
    <t>LEI ORÇAMENTÁRIA ANUAL - ANEXO II</t>
  </si>
  <si>
    <t>I - RECEITAS CORRENTES</t>
  </si>
  <si>
    <t>II - DEDUÇÕES</t>
  </si>
  <si>
    <t xml:space="preserve">       IRRF sobre Rendimentos do Trabalho</t>
  </si>
  <si>
    <t xml:space="preserve">       Cancelamento de Restos a Pagar (quando lançados como receita)</t>
  </si>
  <si>
    <t xml:space="preserve">       Deduções de Receitas de Fundeb (característica peculiar 105)</t>
  </si>
  <si>
    <t xml:space="preserve">       Contribuição dos servidores Ativos/Inativos/Pensionistas</t>
  </si>
  <si>
    <t xml:space="preserve">       Compensações Financeiras entre o RGPS e o RPPS</t>
  </si>
  <si>
    <t xml:space="preserve">       Receitas do RPPS - Aplicações em Titulos, Rem. e Outras Receitas   </t>
  </si>
  <si>
    <t xml:space="preserve">       Receitas do Fundo de Assistência Social dos Servidores</t>
  </si>
  <si>
    <t xml:space="preserve">       Receitas do Fundo de Assistência a Saúde dos Servidores</t>
  </si>
  <si>
    <t xml:space="preserve">       Outras Constribuições Sociais</t>
  </si>
  <si>
    <t xml:space="preserve">       Outras Deduções de Receitas</t>
  </si>
  <si>
    <t>III - Subtotal</t>
  </si>
  <si>
    <t>IV - (+)Perda para o Fundeb</t>
  </si>
  <si>
    <t>V - Receita Corrente Líquida</t>
  </si>
  <si>
    <t>CR*%</t>
  </si>
  <si>
    <t>411300 CONTRIBUIÇÃO DE MELHORIA</t>
  </si>
  <si>
    <t>4172299 OUTRAS TRANSF. DO ESTADO</t>
  </si>
  <si>
    <t>a) O valor é estipulado conforme arrecadação anterior e projeção de investimentos.</t>
  </si>
  <si>
    <t>d) CR* - crescimento real</t>
  </si>
  <si>
    <t>A dedução é o valor dos 20% da sua receita.</t>
  </si>
  <si>
    <t>MUNICÍPIO DE BOQUEIRÃO DO LEÃO - RS</t>
  </si>
  <si>
    <t>LEI ORÇAMENTÁRIA ANUAL - LOA</t>
  </si>
  <si>
    <t>a)A partir de 2013 o CIDE ficou isento para a maioria dos combustíveis por isso não se realizou previsão.</t>
  </si>
  <si>
    <t>412000 CONTRIBUIÇÕES ECONÔMICAS</t>
  </si>
  <si>
    <t>417210102 COTA PARTE FPM</t>
  </si>
  <si>
    <t>4172122 TRANSF. COMPENSAÇÃO FINC. P/ EXPLORAÇÃO REC NATURAIS</t>
  </si>
  <si>
    <t>4172133 TRANSF. RECURSO SUS-REPASSE FUNDO A FUNDO</t>
  </si>
  <si>
    <t>4172136 TRANSF. FIN. DO ICMS LEI 87/96</t>
  </si>
  <si>
    <t>417220102 COTA-PARTE DO IPVA</t>
  </si>
  <si>
    <t>417220101 COTA-PARTE DO ICMS</t>
  </si>
  <si>
    <t>417220104 COTA-PARTE DO IPI</t>
  </si>
  <si>
    <t>417220113 COTA-PARTE CIDE</t>
  </si>
  <si>
    <t>4176202 TRANSF. CONVENIO ESTADO DESTINADO PROG. EDUCAÇÃO</t>
  </si>
  <si>
    <t>4191100 MULTAS E JUROS DE MORA DOS TRIBUTOS</t>
  </si>
  <si>
    <t>917210102 DEDUÇÃO REC. FPM - FUNDEB</t>
  </si>
  <si>
    <t>917210105 DEDUÇÃO DA REC. DO ITR FUNDEB</t>
  </si>
  <si>
    <t>917213600 DEDUÇÃO REC. ICMS DESON. - LEI KANDIR FUNDEB</t>
  </si>
  <si>
    <t>917220101 DEDUÇÃO REC. ICMS FUNDEB</t>
  </si>
  <si>
    <t>917220102 DEDUÇÃO REC. COTA-PARTE IPVA FUNDEB</t>
  </si>
  <si>
    <t>917220104 DEDUÇÃO REC. COTA-PARTE IPI FUNDEB</t>
  </si>
  <si>
    <t>4172134 TRANSF. FUNDO NAC. DE ASSISTENCIA SOCIAL - FNAS</t>
  </si>
  <si>
    <t>4172135 TRANSF. RECURSOS FNDE</t>
  </si>
  <si>
    <t xml:space="preserve">d) nos meses fev, abril e maio de 2016 foi realizado leilão de bens, o que teve grande incremento com relação a média dos demais, para projeção de 2017 </t>
  </si>
  <si>
    <t>e demais períodos foram utilizados média de 2013,2014 e 2015, objetivando um projetado proximo ao real.</t>
  </si>
  <si>
    <t>b) Os valores para os meses 03,09,10,11,12 de 2017, 2018 e 2019 foram matidas as médias dos outros anos e acrescido o % de crescimento.</t>
  </si>
  <si>
    <t>a)Valor repassado extraodinariamente final de 2013 e inicio de 2014, sem previsão para 2016 e próximos anos</t>
  </si>
  <si>
    <t>c) Além do indice acima, soma-se a projeção do aumento que o Estado preve no faturamento de 2016.</t>
  </si>
  <si>
    <t>a) Valores não fixos, repasses com PIT (Programa de Integração Tributária), Cota_parte multas transito, auxilio estiagem e FEAS</t>
  </si>
  <si>
    <t>d) Repasses com FMAS, Copa Pia 2013 e VAN.</t>
  </si>
  <si>
    <t>4176299 OUTRAS TRANSF. CONVENIOS ESTADO</t>
  </si>
  <si>
    <t>RECEITAS LIQUIDAS (DEDUZIDAS DEDUÇÕES)</t>
  </si>
  <si>
    <t>RECEITAS TOTAIS 2016</t>
  </si>
  <si>
    <t>RECEITAS TOTAIS 2015</t>
  </si>
  <si>
    <t>RECEITAS PREVISTAS TOTAIS 2017</t>
  </si>
  <si>
    <t>*OBS.: foram deduzidas nos calculos a queda de arrecadação nas projecões para 2017,2018,2019, utilizado o % de queda de 2016 que já esta em 6,6% aprox.</t>
  </si>
  <si>
    <t>Considerado a queda de 6,6% na arrecadação</t>
  </si>
  <si>
    <t>EXERCÍCIO 2017</t>
  </si>
  <si>
    <t>a) Em 2017 foi utilizado o valor efetivamente arrecadado até o mês de setembro e lançado pela média, o valor a arrecadar para os últimos 03 meses.</t>
  </si>
  <si>
    <t>b) Índice de preço corresponde à Inflação projetada para o exercício. A base para 2019 é de 4,25%, 2020 de 4,26% e 2021 é de 4,16% conforme projeção do Banco Central</t>
  </si>
  <si>
    <t>b) METODOLOGIA DE CÁLCULO DA RECEITA 2017</t>
  </si>
  <si>
    <t>DEMONSTRATIVO DA RECEITA CORRENTE LÍQUIDA 2017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</si>
</sst>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double">
        <color theme="3" tint="-0.24994659260841701"/>
      </left>
      <right/>
      <top/>
      <bottom/>
      <diagonal/>
    </border>
    <border>
      <left/>
      <right style="double">
        <color theme="3" tint="-0.24994659260841701"/>
      </right>
      <top/>
      <bottom/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/>
      <top/>
      <bottom style="double">
        <color theme="3" tint="-0.24994659260841701"/>
      </bottom>
      <diagonal/>
    </border>
    <border>
      <left/>
      <right style="double">
        <color theme="3" tint="-0.24994659260841701"/>
      </right>
      <top/>
      <bottom style="double">
        <color theme="3" tint="-0.2499465926084170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3" fontId="0" fillId="2" borderId="0" xfId="0" applyNumberFormat="1" applyFill="1"/>
    <xf numFmtId="0" fontId="0" fillId="2" borderId="0" xfId="0" applyFill="1" applyAlignment="1">
      <alignment horizontal="left"/>
    </xf>
    <xf numFmtId="0" fontId="2" fillId="2" borderId="0" xfId="0" applyFont="1" applyFill="1" applyAlignment="1"/>
    <xf numFmtId="0" fontId="0" fillId="2" borderId="0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51" xfId="0" applyFont="1" applyFill="1" applyBorder="1"/>
    <xf numFmtId="0" fontId="2" fillId="2" borderId="0" xfId="0" applyFont="1" applyFill="1" applyBorder="1"/>
    <xf numFmtId="0" fontId="6" fillId="2" borderId="51" xfId="0" applyFont="1" applyFill="1" applyBorder="1"/>
    <xf numFmtId="0" fontId="6" fillId="2" borderId="0" xfId="0" applyFont="1" applyFill="1" applyBorder="1"/>
    <xf numFmtId="0" fontId="0" fillId="2" borderId="51" xfId="0" applyFill="1" applyBorder="1"/>
    <xf numFmtId="0" fontId="0" fillId="2" borderId="52" xfId="0" applyFill="1" applyBorder="1"/>
    <xf numFmtId="0" fontId="6" fillId="2" borderId="53" xfId="0" applyFont="1" applyFill="1" applyBorder="1"/>
    <xf numFmtId="0" fontId="6" fillId="2" borderId="54" xfId="0" applyFont="1" applyFill="1" applyBorder="1"/>
    <xf numFmtId="0" fontId="2" fillId="2" borderId="54" xfId="0" applyFont="1" applyFill="1" applyBorder="1"/>
    <xf numFmtId="0" fontId="0" fillId="2" borderId="0" xfId="0" applyFill="1" applyBorder="1"/>
    <xf numFmtId="0" fontId="0" fillId="2" borderId="57" xfId="0" applyFill="1" applyBorder="1"/>
    <xf numFmtId="0" fontId="0" fillId="2" borderId="58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61" xfId="0" applyFill="1" applyBorder="1"/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0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43" fontId="2" fillId="2" borderId="0" xfId="0" applyNumberFormat="1" applyFont="1" applyFill="1" applyBorder="1"/>
    <xf numFmtId="0" fontId="2" fillId="2" borderId="52" xfId="0" applyFont="1" applyFill="1" applyBorder="1"/>
    <xf numFmtId="43" fontId="7" fillId="3" borderId="0" xfId="0" applyNumberFormat="1" applyFont="1" applyFill="1" applyBorder="1"/>
    <xf numFmtId="0" fontId="7" fillId="3" borderId="52" xfId="0" applyFont="1" applyFill="1" applyBorder="1"/>
    <xf numFmtId="43" fontId="2" fillId="2" borderId="52" xfId="0" applyNumberFormat="1" applyFont="1" applyFill="1" applyBorder="1"/>
    <xf numFmtId="43" fontId="7" fillId="3" borderId="54" xfId="0" applyNumberFormat="1" applyFont="1" applyFill="1" applyBorder="1"/>
    <xf numFmtId="43" fontId="7" fillId="3" borderId="55" xfId="0" applyNumberFormat="1" applyFont="1" applyFill="1" applyBorder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43" fontId="0" fillId="2" borderId="16" xfId="1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43" fontId="0" fillId="2" borderId="6" xfId="1" applyFont="1" applyFill="1" applyBorder="1" applyAlignment="1">
      <alignment horizontal="center"/>
    </xf>
    <xf numFmtId="43" fontId="0" fillId="2" borderId="47" xfId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43" fontId="0" fillId="2" borderId="20" xfId="1" applyFont="1" applyFill="1" applyBorder="1" applyAlignment="1">
      <alignment horizontal="center"/>
    </xf>
    <xf numFmtId="43" fontId="0" fillId="2" borderId="18" xfId="1" applyFont="1" applyFill="1" applyBorder="1" applyAlignment="1">
      <alignment horizontal="center"/>
    </xf>
    <xf numFmtId="43" fontId="0" fillId="2" borderId="39" xfId="1" applyFont="1" applyFill="1" applyBorder="1" applyAlignment="1">
      <alignment horizontal="center"/>
    </xf>
    <xf numFmtId="43" fontId="0" fillId="2" borderId="19" xfId="1" applyFont="1" applyFill="1" applyBorder="1" applyAlignment="1">
      <alignment horizontal="center"/>
    </xf>
    <xf numFmtId="10" fontId="2" fillId="2" borderId="5" xfId="0" applyNumberFormat="1" applyFont="1" applyFill="1" applyBorder="1" applyAlignment="1">
      <alignment horizontal="center"/>
    </xf>
    <xf numFmtId="10" fontId="2" fillId="2" borderId="6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3" fontId="0" fillId="2" borderId="3" xfId="1" applyFont="1" applyFill="1" applyBorder="1" applyAlignment="1">
      <alignment horizontal="center"/>
    </xf>
    <xf numFmtId="43" fontId="0" fillId="2" borderId="46" xfId="1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0" fillId="2" borderId="40" xfId="1" applyFont="1" applyFill="1" applyBorder="1" applyAlignment="1">
      <alignment horizontal="center"/>
    </xf>
    <xf numFmtId="43" fontId="0" fillId="2" borderId="41" xfId="1" applyFon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3" fontId="0" fillId="2" borderId="44" xfId="1" applyFont="1" applyFill="1" applyBorder="1" applyAlignment="1">
      <alignment horizontal="center"/>
    </xf>
    <xf numFmtId="43" fontId="0" fillId="2" borderId="45" xfId="1" applyFont="1" applyFill="1" applyBorder="1" applyAlignment="1">
      <alignment horizontal="center"/>
    </xf>
    <xf numFmtId="43" fontId="0" fillId="2" borderId="42" xfId="1" applyFont="1" applyFill="1" applyBorder="1" applyAlignment="1">
      <alignment horizontal="center"/>
    </xf>
    <xf numFmtId="43" fontId="0" fillId="2" borderId="43" xfId="1" applyFont="1" applyFill="1" applyBorder="1" applyAlignment="1">
      <alignment horizontal="center"/>
    </xf>
    <xf numFmtId="43" fontId="0" fillId="2" borderId="17" xfId="1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0" fillId="2" borderId="56" xfId="0" applyNumberFormat="1" applyFill="1" applyBorder="1" applyAlignment="1">
      <alignment horizontal="center"/>
    </xf>
    <xf numFmtId="4" fontId="0" fillId="2" borderId="56" xfId="2" applyNumberFormat="1" applyFont="1" applyFill="1" applyBorder="1" applyAlignment="1">
      <alignment horizontal="center"/>
    </xf>
    <xf numFmtId="4" fontId="0" fillId="2" borderId="56" xfId="0" applyNumberFormat="1" applyFill="1" applyBorder="1" applyAlignment="1">
      <alignment horizontal="center"/>
    </xf>
    <xf numFmtId="0" fontId="0" fillId="2" borderId="56" xfId="0" applyFill="1" applyBorder="1" applyAlignment="1">
      <alignment horizontal="left"/>
    </xf>
    <xf numFmtId="43" fontId="0" fillId="0" borderId="12" xfId="1" applyFont="1" applyBorder="1" applyAlignment="1">
      <alignment horizontal="center"/>
    </xf>
    <xf numFmtId="43" fontId="0" fillId="0" borderId="34" xfId="1" applyFont="1" applyBorder="1" applyAlignment="1">
      <alignment horizontal="center"/>
    </xf>
    <xf numFmtId="43" fontId="0" fillId="0" borderId="35" xfId="1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43" fontId="0" fillId="0" borderId="29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23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31" xfId="1" applyFont="1" applyBorder="1" applyAlignment="1">
      <alignment horizontal="center"/>
    </xf>
    <xf numFmtId="43" fontId="0" fillId="0" borderId="32" xfId="1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43" fontId="0" fillId="0" borderId="14" xfId="1" applyFont="1" applyBorder="1" applyAlignment="1">
      <alignment horizontal="center"/>
    </xf>
    <xf numFmtId="43" fontId="0" fillId="0" borderId="37" xfId="1" applyFont="1" applyBorder="1" applyAlignment="1">
      <alignment horizontal="center"/>
    </xf>
    <xf numFmtId="43" fontId="0" fillId="0" borderId="38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5" xfId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28" xfId="1" applyFont="1" applyBorder="1" applyAlignment="1">
      <alignment horizontal="center"/>
    </xf>
    <xf numFmtId="43" fontId="0" fillId="2" borderId="31" xfId="1" applyFont="1" applyFill="1" applyBorder="1" applyAlignment="1">
      <alignment horizontal="center"/>
    </xf>
    <xf numFmtId="43" fontId="0" fillId="2" borderId="34" xfId="1" applyFont="1" applyFill="1" applyBorder="1" applyAlignment="1">
      <alignment horizontal="center"/>
    </xf>
    <xf numFmtId="43" fontId="0" fillId="2" borderId="37" xfId="1" applyFont="1" applyFill="1" applyBorder="1" applyAlignment="1">
      <alignment horizontal="center"/>
    </xf>
    <xf numFmtId="43" fontId="0" fillId="2" borderId="65" xfId="1" applyFont="1" applyFill="1" applyBorder="1" applyAlignment="1">
      <alignment horizontal="center"/>
    </xf>
    <xf numFmtId="43" fontId="0" fillId="2" borderId="66" xfId="1" applyFont="1" applyFill="1" applyBorder="1" applyAlignment="1">
      <alignment horizontal="center"/>
    </xf>
    <xf numFmtId="43" fontId="0" fillId="2" borderId="67" xfId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3</xdr:row>
      <xdr:rowOff>149225</xdr:rowOff>
    </xdr:from>
    <xdr:to>
      <xdr:col>9</xdr:col>
      <xdr:colOff>434975</xdr:colOff>
      <xdr:row>14</xdr:row>
      <xdr:rowOff>111125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9149" y="736600"/>
          <a:ext cx="2520951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361950</xdr:colOff>
      <xdr:row>3</xdr:row>
      <xdr:rowOff>152400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04775"/>
          <a:ext cx="1400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32</xdr:row>
      <xdr:rowOff>114300</xdr:rowOff>
    </xdr:from>
    <xdr:to>
      <xdr:col>3</xdr:col>
      <xdr:colOff>390525</xdr:colOff>
      <xdr:row>35</xdr:row>
      <xdr:rowOff>171450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629602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65</xdr:row>
      <xdr:rowOff>104775</xdr:rowOff>
    </xdr:from>
    <xdr:to>
      <xdr:col>3</xdr:col>
      <xdr:colOff>342900</xdr:colOff>
      <xdr:row>68</xdr:row>
      <xdr:rowOff>152400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12658725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99</xdr:row>
      <xdr:rowOff>57150</xdr:rowOff>
    </xdr:from>
    <xdr:to>
      <xdr:col>3</xdr:col>
      <xdr:colOff>371475</xdr:colOff>
      <xdr:row>102</xdr:row>
      <xdr:rowOff>104775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917382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131</xdr:row>
      <xdr:rowOff>57150</xdr:rowOff>
    </xdr:from>
    <xdr:to>
      <xdr:col>3</xdr:col>
      <xdr:colOff>333375</xdr:colOff>
      <xdr:row>134</xdr:row>
      <xdr:rowOff>104775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2535555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163</xdr:row>
      <xdr:rowOff>85725</xdr:rowOff>
    </xdr:from>
    <xdr:to>
      <xdr:col>3</xdr:col>
      <xdr:colOff>352425</xdr:colOff>
      <xdr:row>166</xdr:row>
      <xdr:rowOff>133350</xdr:rowOff>
    </xdr:to>
    <xdr:pic>
      <xdr:nvPicPr>
        <xdr:cNvPr id="7" name="Imagem 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3156585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196</xdr:row>
      <xdr:rowOff>9525</xdr:rowOff>
    </xdr:from>
    <xdr:to>
      <xdr:col>3</xdr:col>
      <xdr:colOff>295275</xdr:colOff>
      <xdr:row>199</xdr:row>
      <xdr:rowOff>57150</xdr:rowOff>
    </xdr:to>
    <xdr:pic>
      <xdr:nvPicPr>
        <xdr:cNvPr id="8" name="Imagem 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37852350"/>
          <a:ext cx="1400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227</xdr:row>
      <xdr:rowOff>57150</xdr:rowOff>
    </xdr:from>
    <xdr:to>
      <xdr:col>3</xdr:col>
      <xdr:colOff>371475</xdr:colOff>
      <xdr:row>230</xdr:row>
      <xdr:rowOff>104775</xdr:rowOff>
    </xdr:to>
    <xdr:pic>
      <xdr:nvPicPr>
        <xdr:cNvPr id="9" name="Imagem 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4388167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259</xdr:row>
      <xdr:rowOff>66675</xdr:rowOff>
    </xdr:from>
    <xdr:to>
      <xdr:col>3</xdr:col>
      <xdr:colOff>333375</xdr:colOff>
      <xdr:row>262</xdr:row>
      <xdr:rowOff>114300</xdr:rowOff>
    </xdr:to>
    <xdr:pic>
      <xdr:nvPicPr>
        <xdr:cNvPr id="10" name="Imagem 9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0072925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291</xdr:row>
      <xdr:rowOff>95250</xdr:rowOff>
    </xdr:from>
    <xdr:to>
      <xdr:col>3</xdr:col>
      <xdr:colOff>342900</xdr:colOff>
      <xdr:row>294</xdr:row>
      <xdr:rowOff>142875</xdr:rowOff>
    </xdr:to>
    <xdr:pic>
      <xdr:nvPicPr>
        <xdr:cNvPr id="11" name="Imagem 1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56283225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324</xdr:row>
      <xdr:rowOff>38100</xdr:rowOff>
    </xdr:from>
    <xdr:to>
      <xdr:col>3</xdr:col>
      <xdr:colOff>352425</xdr:colOff>
      <xdr:row>327</xdr:row>
      <xdr:rowOff>85725</xdr:rowOff>
    </xdr:to>
    <xdr:pic>
      <xdr:nvPicPr>
        <xdr:cNvPr id="12" name="Imagem 1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624078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356</xdr:row>
      <xdr:rowOff>28575</xdr:rowOff>
    </xdr:from>
    <xdr:to>
      <xdr:col>3</xdr:col>
      <xdr:colOff>381000</xdr:colOff>
      <xdr:row>359</xdr:row>
      <xdr:rowOff>76200</xdr:rowOff>
    </xdr:to>
    <xdr:pic>
      <xdr:nvPicPr>
        <xdr:cNvPr id="13" name="Imagem 1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68580000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387</xdr:row>
      <xdr:rowOff>114300</xdr:rowOff>
    </xdr:from>
    <xdr:to>
      <xdr:col>3</xdr:col>
      <xdr:colOff>333375</xdr:colOff>
      <xdr:row>390</xdr:row>
      <xdr:rowOff>171450</xdr:rowOff>
    </xdr:to>
    <xdr:pic>
      <xdr:nvPicPr>
        <xdr:cNvPr id="14" name="Imagem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74647425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420</xdr:row>
      <xdr:rowOff>57150</xdr:rowOff>
    </xdr:from>
    <xdr:to>
      <xdr:col>3</xdr:col>
      <xdr:colOff>333375</xdr:colOff>
      <xdr:row>423</xdr:row>
      <xdr:rowOff>104775</xdr:rowOff>
    </xdr:to>
    <xdr:pic>
      <xdr:nvPicPr>
        <xdr:cNvPr id="15" name="Imagem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807720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453</xdr:row>
      <xdr:rowOff>38100</xdr:rowOff>
    </xdr:from>
    <xdr:to>
      <xdr:col>3</xdr:col>
      <xdr:colOff>361950</xdr:colOff>
      <xdr:row>456</xdr:row>
      <xdr:rowOff>85725</xdr:rowOff>
    </xdr:to>
    <xdr:pic>
      <xdr:nvPicPr>
        <xdr:cNvPr id="16" name="Imagem 1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87125175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484</xdr:row>
      <xdr:rowOff>171450</xdr:rowOff>
    </xdr:from>
    <xdr:to>
      <xdr:col>3</xdr:col>
      <xdr:colOff>361950</xdr:colOff>
      <xdr:row>488</xdr:row>
      <xdr:rowOff>28575</xdr:rowOff>
    </xdr:to>
    <xdr:pic>
      <xdr:nvPicPr>
        <xdr:cNvPr id="18" name="Imagem 1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93249750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516</xdr:row>
      <xdr:rowOff>133351</xdr:rowOff>
    </xdr:from>
    <xdr:to>
      <xdr:col>3</xdr:col>
      <xdr:colOff>352425</xdr:colOff>
      <xdr:row>520</xdr:row>
      <xdr:rowOff>38101</xdr:rowOff>
    </xdr:to>
    <xdr:pic>
      <xdr:nvPicPr>
        <xdr:cNvPr id="19" name="Imagem 1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99583876"/>
          <a:ext cx="1400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548</xdr:row>
      <xdr:rowOff>85726</xdr:rowOff>
    </xdr:from>
    <xdr:to>
      <xdr:col>3</xdr:col>
      <xdr:colOff>361950</xdr:colOff>
      <xdr:row>552</xdr:row>
      <xdr:rowOff>28576</xdr:rowOff>
    </xdr:to>
    <xdr:pic>
      <xdr:nvPicPr>
        <xdr:cNvPr id="20" name="Imagem 19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05717976"/>
          <a:ext cx="1400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580</xdr:row>
      <xdr:rowOff>133351</xdr:rowOff>
    </xdr:from>
    <xdr:to>
      <xdr:col>3</xdr:col>
      <xdr:colOff>390525</xdr:colOff>
      <xdr:row>584</xdr:row>
      <xdr:rowOff>76201</xdr:rowOff>
    </xdr:to>
    <xdr:pic>
      <xdr:nvPicPr>
        <xdr:cNvPr id="21" name="Imagem 2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11947326"/>
          <a:ext cx="1400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612</xdr:row>
      <xdr:rowOff>180975</xdr:rowOff>
    </xdr:from>
    <xdr:to>
      <xdr:col>3</xdr:col>
      <xdr:colOff>361950</xdr:colOff>
      <xdr:row>616</xdr:row>
      <xdr:rowOff>38100</xdr:rowOff>
    </xdr:to>
    <xdr:pic>
      <xdr:nvPicPr>
        <xdr:cNvPr id="22" name="Imagem 2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1798617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644</xdr:row>
      <xdr:rowOff>161925</xdr:rowOff>
    </xdr:from>
    <xdr:to>
      <xdr:col>3</xdr:col>
      <xdr:colOff>371475</xdr:colOff>
      <xdr:row>648</xdr:row>
      <xdr:rowOff>19050</xdr:rowOff>
    </xdr:to>
    <xdr:pic>
      <xdr:nvPicPr>
        <xdr:cNvPr id="23" name="Imagem 2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2414885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677</xdr:row>
      <xdr:rowOff>0</xdr:rowOff>
    </xdr:from>
    <xdr:to>
      <xdr:col>3</xdr:col>
      <xdr:colOff>361950</xdr:colOff>
      <xdr:row>680</xdr:row>
      <xdr:rowOff>47625</xdr:rowOff>
    </xdr:to>
    <xdr:pic>
      <xdr:nvPicPr>
        <xdr:cNvPr id="24" name="Imagem 2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3034962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708</xdr:row>
      <xdr:rowOff>171450</xdr:rowOff>
    </xdr:from>
    <xdr:to>
      <xdr:col>3</xdr:col>
      <xdr:colOff>352425</xdr:colOff>
      <xdr:row>712</xdr:row>
      <xdr:rowOff>28575</xdr:rowOff>
    </xdr:to>
    <xdr:pic>
      <xdr:nvPicPr>
        <xdr:cNvPr id="25" name="Imagem 2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365123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740</xdr:row>
      <xdr:rowOff>152400</xdr:rowOff>
    </xdr:from>
    <xdr:to>
      <xdr:col>3</xdr:col>
      <xdr:colOff>352425</xdr:colOff>
      <xdr:row>744</xdr:row>
      <xdr:rowOff>9525</xdr:rowOff>
    </xdr:to>
    <xdr:pic>
      <xdr:nvPicPr>
        <xdr:cNvPr id="26" name="Imagem 2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4266545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772</xdr:row>
      <xdr:rowOff>180975</xdr:rowOff>
    </xdr:from>
    <xdr:to>
      <xdr:col>3</xdr:col>
      <xdr:colOff>371475</xdr:colOff>
      <xdr:row>776</xdr:row>
      <xdr:rowOff>38100</xdr:rowOff>
    </xdr:to>
    <xdr:pic>
      <xdr:nvPicPr>
        <xdr:cNvPr id="27" name="Imagem 2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4887575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804</xdr:row>
      <xdr:rowOff>161925</xdr:rowOff>
    </xdr:from>
    <xdr:to>
      <xdr:col>3</xdr:col>
      <xdr:colOff>361950</xdr:colOff>
      <xdr:row>808</xdr:row>
      <xdr:rowOff>19050</xdr:rowOff>
    </xdr:to>
    <xdr:pic>
      <xdr:nvPicPr>
        <xdr:cNvPr id="28" name="Imagem 2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55038425"/>
          <a:ext cx="1466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837</xdr:row>
      <xdr:rowOff>161925</xdr:rowOff>
    </xdr:from>
    <xdr:to>
      <xdr:col>3</xdr:col>
      <xdr:colOff>333375</xdr:colOff>
      <xdr:row>841</xdr:row>
      <xdr:rowOff>98425</xdr:rowOff>
    </xdr:to>
    <xdr:pic>
      <xdr:nvPicPr>
        <xdr:cNvPr id="29" name="Imagem 2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161601150"/>
          <a:ext cx="1400175" cy="70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870</xdr:row>
      <xdr:rowOff>152401</xdr:rowOff>
    </xdr:from>
    <xdr:to>
      <xdr:col>3</xdr:col>
      <xdr:colOff>323850</xdr:colOff>
      <xdr:row>874</xdr:row>
      <xdr:rowOff>57151</xdr:rowOff>
    </xdr:to>
    <xdr:pic>
      <xdr:nvPicPr>
        <xdr:cNvPr id="30" name="Imagem 29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67963851"/>
          <a:ext cx="1400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902</xdr:row>
      <xdr:rowOff>95250</xdr:rowOff>
    </xdr:from>
    <xdr:to>
      <xdr:col>3</xdr:col>
      <xdr:colOff>381000</xdr:colOff>
      <xdr:row>906</xdr:row>
      <xdr:rowOff>28575</xdr:rowOff>
    </xdr:to>
    <xdr:pic>
      <xdr:nvPicPr>
        <xdr:cNvPr id="31" name="Imagem 3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74088425"/>
          <a:ext cx="1400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934</xdr:row>
      <xdr:rowOff>123826</xdr:rowOff>
    </xdr:from>
    <xdr:to>
      <xdr:col>3</xdr:col>
      <xdr:colOff>371475</xdr:colOff>
      <xdr:row>938</xdr:row>
      <xdr:rowOff>28576</xdr:rowOff>
    </xdr:to>
    <xdr:pic>
      <xdr:nvPicPr>
        <xdr:cNvPr id="32" name="Imagem 3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80298726"/>
          <a:ext cx="1400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966</xdr:row>
      <xdr:rowOff>123825</xdr:rowOff>
    </xdr:from>
    <xdr:to>
      <xdr:col>3</xdr:col>
      <xdr:colOff>371475</xdr:colOff>
      <xdr:row>970</xdr:row>
      <xdr:rowOff>19050</xdr:rowOff>
    </xdr:to>
    <xdr:pic>
      <xdr:nvPicPr>
        <xdr:cNvPr id="33" name="Imagem 3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86480450"/>
          <a:ext cx="1400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998</xdr:row>
      <xdr:rowOff>123825</xdr:rowOff>
    </xdr:from>
    <xdr:to>
      <xdr:col>3</xdr:col>
      <xdr:colOff>361950</xdr:colOff>
      <xdr:row>1002</xdr:row>
      <xdr:rowOff>19050</xdr:rowOff>
    </xdr:to>
    <xdr:pic>
      <xdr:nvPicPr>
        <xdr:cNvPr id="34" name="Imagem 3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2662175"/>
          <a:ext cx="1400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1030</xdr:row>
      <xdr:rowOff>85725</xdr:rowOff>
    </xdr:from>
    <xdr:to>
      <xdr:col>3</xdr:col>
      <xdr:colOff>381000</xdr:colOff>
      <xdr:row>1034</xdr:row>
      <xdr:rowOff>19050</xdr:rowOff>
    </xdr:to>
    <xdr:pic>
      <xdr:nvPicPr>
        <xdr:cNvPr id="35" name="Imagem 3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8805800"/>
          <a:ext cx="1400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1062</xdr:row>
      <xdr:rowOff>142876</xdr:rowOff>
    </xdr:from>
    <xdr:to>
      <xdr:col>3</xdr:col>
      <xdr:colOff>314325</xdr:colOff>
      <xdr:row>1065</xdr:row>
      <xdr:rowOff>152401</xdr:rowOff>
    </xdr:to>
    <xdr:pic>
      <xdr:nvPicPr>
        <xdr:cNvPr id="36" name="Imagem 3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205044676"/>
          <a:ext cx="1400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1094</xdr:row>
      <xdr:rowOff>114300</xdr:rowOff>
    </xdr:from>
    <xdr:to>
      <xdr:col>3</xdr:col>
      <xdr:colOff>342900</xdr:colOff>
      <xdr:row>1097</xdr:row>
      <xdr:rowOff>142876</xdr:rowOff>
    </xdr:to>
    <xdr:pic>
      <xdr:nvPicPr>
        <xdr:cNvPr id="37" name="Imagem 3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211188300"/>
          <a:ext cx="1400175" cy="60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1126</xdr:row>
      <xdr:rowOff>114300</xdr:rowOff>
    </xdr:from>
    <xdr:to>
      <xdr:col>3</xdr:col>
      <xdr:colOff>361950</xdr:colOff>
      <xdr:row>1129</xdr:row>
      <xdr:rowOff>171450</xdr:rowOff>
    </xdr:to>
    <xdr:pic>
      <xdr:nvPicPr>
        <xdr:cNvPr id="38" name="Imagem 3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17360500"/>
          <a:ext cx="1400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1158</xdr:row>
      <xdr:rowOff>104775</xdr:rowOff>
    </xdr:from>
    <xdr:to>
      <xdr:col>3</xdr:col>
      <xdr:colOff>381000</xdr:colOff>
      <xdr:row>1161</xdr:row>
      <xdr:rowOff>171451</xdr:rowOff>
    </xdr:to>
    <xdr:pic>
      <xdr:nvPicPr>
        <xdr:cNvPr id="39" name="Imagem 3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23523175"/>
          <a:ext cx="14001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1190</xdr:row>
      <xdr:rowOff>28575</xdr:rowOff>
    </xdr:from>
    <xdr:to>
      <xdr:col>3</xdr:col>
      <xdr:colOff>352425</xdr:colOff>
      <xdr:row>1193</xdr:row>
      <xdr:rowOff>161925</xdr:rowOff>
    </xdr:to>
    <xdr:pic>
      <xdr:nvPicPr>
        <xdr:cNvPr id="40" name="Imagem 39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229619175"/>
          <a:ext cx="1400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1222</xdr:row>
      <xdr:rowOff>38100</xdr:rowOff>
    </xdr:from>
    <xdr:to>
      <xdr:col>3</xdr:col>
      <xdr:colOff>352425</xdr:colOff>
      <xdr:row>1225</xdr:row>
      <xdr:rowOff>123826</xdr:rowOff>
    </xdr:to>
    <xdr:pic>
      <xdr:nvPicPr>
        <xdr:cNvPr id="41" name="Imagem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35800900"/>
          <a:ext cx="1390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6"/>
  <sheetViews>
    <sheetView view="pageBreakPreview" zoomScale="60" workbookViewId="0">
      <selection activeCell="B26" sqref="B26"/>
    </sheetView>
  </sheetViews>
  <sheetFormatPr defaultRowHeight="15"/>
  <cols>
    <col min="1" max="8" width="9.140625" style="1"/>
    <col min="9" max="9" width="9.28515625" style="1" customWidth="1"/>
    <col min="10" max="16384" width="9.140625" style="1"/>
  </cols>
  <sheetData>
    <row r="1" spans="2:14" ht="15.75" thickTop="1"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2:14">
      <c r="B2" s="26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7"/>
    </row>
    <row r="3" spans="2:14">
      <c r="B3" s="26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7"/>
    </row>
    <row r="4" spans="2:14">
      <c r="B4" s="2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7"/>
    </row>
    <row r="5" spans="2:14">
      <c r="B5" s="2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7"/>
    </row>
    <row r="6" spans="2:14">
      <c r="B6" s="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7"/>
    </row>
    <row r="7" spans="2:14">
      <c r="B7" s="26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7"/>
    </row>
    <row r="8" spans="2:14">
      <c r="B8" s="26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7"/>
    </row>
    <row r="9" spans="2:14">
      <c r="B9" s="2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7"/>
    </row>
    <row r="10" spans="2:14">
      <c r="B10" s="26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7"/>
    </row>
    <row r="11" spans="2:14">
      <c r="B11" s="26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7"/>
    </row>
    <row r="12" spans="2:14">
      <c r="B12" s="2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7"/>
    </row>
    <row r="13" spans="2:14"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7"/>
    </row>
    <row r="14" spans="2:14">
      <c r="B14" s="2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7"/>
    </row>
    <row r="15" spans="2:14">
      <c r="B15" s="26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7"/>
    </row>
    <row r="16" spans="2:14">
      <c r="B16" s="2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7"/>
    </row>
    <row r="17" spans="2:14">
      <c r="B17" s="26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7"/>
    </row>
    <row r="18" spans="2:14"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7"/>
    </row>
    <row r="19" spans="2:14" ht="23.25">
      <c r="B19" s="34" t="s">
        <v>60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14">
      <c r="B20" s="2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7"/>
    </row>
    <row r="21" spans="2:14">
      <c r="B21" s="26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7"/>
    </row>
    <row r="22" spans="2:14" ht="26.25">
      <c r="B22" s="37" t="s">
        <v>61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</row>
    <row r="23" spans="2:14">
      <c r="B23" s="26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7"/>
    </row>
    <row r="24" spans="2:14">
      <c r="B24" s="26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7"/>
    </row>
    <row r="25" spans="2:14" ht="15.75">
      <c r="B25" s="40" t="s">
        <v>96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2:14">
      <c r="B26" s="2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7"/>
    </row>
    <row r="27" spans="2:14">
      <c r="B27" s="31"/>
      <c r="C27" s="32"/>
      <c r="D27" s="32"/>
      <c r="E27" s="32"/>
      <c r="F27" s="32"/>
      <c r="G27" s="32"/>
      <c r="H27" s="32"/>
      <c r="I27" s="32"/>
      <c r="J27" s="22"/>
      <c r="K27" s="22"/>
      <c r="L27" s="22"/>
      <c r="M27" s="22"/>
      <c r="N27" s="27"/>
    </row>
    <row r="28" spans="2:14">
      <c r="B28" s="31"/>
      <c r="C28" s="32"/>
      <c r="D28" s="32"/>
      <c r="E28" s="32"/>
      <c r="F28" s="32"/>
      <c r="G28" s="32"/>
      <c r="H28" s="32"/>
      <c r="I28" s="32"/>
      <c r="J28" s="22"/>
      <c r="K28" s="22"/>
      <c r="L28" s="22"/>
      <c r="M28" s="22"/>
      <c r="N28" s="27"/>
    </row>
    <row r="29" spans="2:14" ht="15.75" thickBot="1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ht="15.75" thickTop="1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2:1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2:1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2:1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2:14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4">
      <c r="B38" s="33"/>
      <c r="C38" s="33"/>
      <c r="D38" s="33"/>
      <c r="E38" s="33"/>
      <c r="F38" s="33"/>
      <c r="G38" s="33"/>
      <c r="H38" s="33"/>
      <c r="I38" s="33"/>
      <c r="J38" s="22"/>
      <c r="K38" s="22"/>
      <c r="L38" s="22"/>
      <c r="M38" s="22"/>
      <c r="N38" s="22"/>
    </row>
    <row r="39" spans="2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4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2:14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6">
    <mergeCell ref="B27:I27"/>
    <mergeCell ref="B28:I28"/>
    <mergeCell ref="B38:I38"/>
    <mergeCell ref="B19:N19"/>
    <mergeCell ref="B22:N22"/>
    <mergeCell ref="B25:N25"/>
  </mergeCells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R1263"/>
  <sheetViews>
    <sheetView tabSelected="1" topLeftCell="A58" workbookViewId="0">
      <selection activeCell="A4" sqref="A4"/>
    </sheetView>
  </sheetViews>
  <sheetFormatPr defaultRowHeight="15"/>
  <cols>
    <col min="1" max="1" width="8.85546875" style="1" customWidth="1"/>
    <col min="2" max="2" width="6.7109375" style="1" customWidth="1"/>
    <col min="3" max="4" width="8.85546875" style="1" customWidth="1"/>
    <col min="5" max="5" width="8.7109375" style="1" customWidth="1"/>
    <col min="6" max="14" width="8.85546875" style="1" customWidth="1"/>
    <col min="15" max="17" width="9.140625" style="1"/>
    <col min="18" max="18" width="13.28515625" style="1" bestFit="1" customWidth="1"/>
    <col min="19" max="16384" width="9.140625" style="1"/>
  </cols>
  <sheetData>
    <row r="2" spans="1:16" ht="15.75">
      <c r="A2" s="81" t="s">
        <v>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5.75">
      <c r="A3" s="81" t="s">
        <v>99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5" spans="1:16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>
      <c r="A7" s="50" t="s">
        <v>1</v>
      </c>
      <c r="B7" s="50"/>
      <c r="C7" s="50"/>
      <c r="D7" s="3"/>
      <c r="E7" s="78" t="s">
        <v>2</v>
      </c>
      <c r="F7" s="78"/>
      <c r="G7" s="78"/>
    </row>
    <row r="8" spans="1:16" ht="15.75" thickBot="1">
      <c r="A8" s="50"/>
      <c r="B8" s="50"/>
      <c r="C8" s="50"/>
      <c r="D8" s="3"/>
      <c r="E8" s="78"/>
      <c r="F8" s="78"/>
      <c r="G8" s="78"/>
    </row>
    <row r="9" spans="1:16">
      <c r="A9" s="52" t="s">
        <v>3</v>
      </c>
      <c r="B9" s="52"/>
      <c r="C9" s="52"/>
      <c r="D9" s="52"/>
      <c r="G9" s="79">
        <v>2019</v>
      </c>
      <c r="H9" s="80"/>
      <c r="I9" s="80">
        <v>2020</v>
      </c>
      <c r="J9" s="80"/>
      <c r="K9" s="80">
        <v>2021</v>
      </c>
      <c r="L9" s="96"/>
    </row>
    <row r="10" spans="1:16" ht="15.75" thickBot="1">
      <c r="A10" s="52"/>
      <c r="B10" s="52"/>
      <c r="C10" s="52"/>
      <c r="D10" s="52"/>
      <c r="G10" s="66">
        <v>4.2500000000000003E-2</v>
      </c>
      <c r="H10" s="67"/>
      <c r="I10" s="67">
        <v>4.2599999999999999E-2</v>
      </c>
      <c r="J10" s="67"/>
      <c r="K10" s="67">
        <v>4.1599999999999998E-2</v>
      </c>
      <c r="L10" s="95"/>
    </row>
    <row r="11" spans="1:16" ht="15.75" thickBot="1">
      <c r="A11" s="4"/>
      <c r="B11" s="4"/>
      <c r="C11" s="4">
        <v>2015</v>
      </c>
      <c r="D11" s="4"/>
      <c r="E11" s="1">
        <v>2016</v>
      </c>
      <c r="G11" s="5">
        <v>2017</v>
      </c>
      <c r="H11" s="4"/>
      <c r="I11" s="5">
        <v>2018</v>
      </c>
      <c r="J11" s="4"/>
      <c r="K11" s="5">
        <v>2019</v>
      </c>
      <c r="L11" s="4"/>
      <c r="M11" s="1">
        <v>2020</v>
      </c>
      <c r="O11" s="1">
        <v>2021</v>
      </c>
    </row>
    <row r="12" spans="1:16" ht="15.75" thickBot="1">
      <c r="A12" s="68" t="s">
        <v>20</v>
      </c>
      <c r="B12" s="69"/>
      <c r="C12" s="70">
        <v>2013</v>
      </c>
      <c r="D12" s="70"/>
      <c r="E12" s="70">
        <v>2014</v>
      </c>
      <c r="F12" s="70"/>
      <c r="G12" s="70">
        <v>2015</v>
      </c>
      <c r="H12" s="70"/>
      <c r="I12" s="70">
        <v>2016</v>
      </c>
      <c r="J12" s="70"/>
      <c r="K12" s="70">
        <v>2017</v>
      </c>
      <c r="L12" s="70"/>
      <c r="M12" s="70">
        <v>2018</v>
      </c>
      <c r="N12" s="70"/>
      <c r="O12" s="70">
        <v>2019</v>
      </c>
      <c r="P12" s="70"/>
    </row>
    <row r="13" spans="1:16">
      <c r="A13" s="71" t="s">
        <v>4</v>
      </c>
      <c r="B13" s="72"/>
      <c r="C13" s="91">
        <v>0</v>
      </c>
      <c r="D13" s="92"/>
      <c r="E13" s="91">
        <v>619.66999999999996</v>
      </c>
      <c r="F13" s="92"/>
      <c r="G13" s="91">
        <v>652.08000000000004</v>
      </c>
      <c r="H13" s="92"/>
      <c r="I13" s="91">
        <v>682.99</v>
      </c>
      <c r="J13" s="130"/>
      <c r="K13" s="74">
        <f>I13*4.25%+I13</f>
        <v>712.01707499999998</v>
      </c>
      <c r="L13" s="74"/>
      <c r="M13" s="133">
        <f>K13*4.26%+K13</f>
        <v>742.34900239499996</v>
      </c>
      <c r="N13" s="74"/>
      <c r="O13" s="55">
        <f>M13*4.16%+M13</f>
        <v>773.23072089463199</v>
      </c>
      <c r="P13" s="55"/>
    </row>
    <row r="14" spans="1:16">
      <c r="A14" s="53" t="s">
        <v>5</v>
      </c>
      <c r="B14" s="54"/>
      <c r="C14" s="82">
        <v>3191.38</v>
      </c>
      <c r="D14" s="83"/>
      <c r="E14" s="82">
        <v>6928.43</v>
      </c>
      <c r="F14" s="83"/>
      <c r="G14" s="82">
        <v>7290.79</v>
      </c>
      <c r="H14" s="83"/>
      <c r="I14" s="82">
        <v>7636.37</v>
      </c>
      <c r="J14" s="131"/>
      <c r="K14" s="55">
        <f t="shared" ref="K14:K24" si="0">I14*4.25%+I14</f>
        <v>7960.9157249999998</v>
      </c>
      <c r="L14" s="55"/>
      <c r="M14" s="83">
        <f>K14*4.26%+K14</f>
        <v>8300.0507348850006</v>
      </c>
      <c r="N14" s="55"/>
      <c r="O14" s="55">
        <f>M14*4.16%+M14</f>
        <v>8645.3328454562161</v>
      </c>
      <c r="P14" s="55"/>
    </row>
    <row r="15" spans="1:16">
      <c r="A15" s="53" t="s">
        <v>6</v>
      </c>
      <c r="B15" s="54"/>
      <c r="C15" s="82">
        <v>131832.6</v>
      </c>
      <c r="D15" s="83"/>
      <c r="E15" s="82">
        <v>140417.51</v>
      </c>
      <c r="F15" s="83"/>
      <c r="G15" s="82">
        <v>147761.35</v>
      </c>
      <c r="H15" s="83"/>
      <c r="I15" s="82">
        <v>154765.23000000001</v>
      </c>
      <c r="J15" s="131"/>
      <c r="K15" s="55">
        <f t="shared" si="0"/>
        <v>161342.75227500001</v>
      </c>
      <c r="L15" s="55"/>
      <c r="M15" s="83">
        <f t="shared" ref="M15:M24" si="1">K15*4.26%+K15</f>
        <v>168215.95352191501</v>
      </c>
      <c r="N15" s="55"/>
      <c r="O15" s="55">
        <f t="shared" ref="O15:O24" si="2">M15*4.16%+M15</f>
        <v>175213.73718842669</v>
      </c>
      <c r="P15" s="55"/>
    </row>
    <row r="16" spans="1:16">
      <c r="A16" s="53" t="s">
        <v>7</v>
      </c>
      <c r="B16" s="54"/>
      <c r="C16" s="82">
        <v>27337.86</v>
      </c>
      <c r="D16" s="83"/>
      <c r="E16" s="82">
        <v>20344.8</v>
      </c>
      <c r="F16" s="83"/>
      <c r="G16" s="82">
        <v>21408.83</v>
      </c>
      <c r="H16" s="83"/>
      <c r="I16" s="82">
        <v>22423.61</v>
      </c>
      <c r="J16" s="131"/>
      <c r="K16" s="55">
        <f t="shared" si="0"/>
        <v>23376.613425</v>
      </c>
      <c r="L16" s="55"/>
      <c r="M16" s="83">
        <f t="shared" si="1"/>
        <v>24372.457156904999</v>
      </c>
      <c r="N16" s="55"/>
      <c r="O16" s="55">
        <f t="shared" si="2"/>
        <v>25386.351374632246</v>
      </c>
      <c r="P16" s="55"/>
    </row>
    <row r="17" spans="1:16">
      <c r="A17" s="53" t="s">
        <v>8</v>
      </c>
      <c r="B17" s="54"/>
      <c r="C17" s="82">
        <v>9339.2099999999991</v>
      </c>
      <c r="D17" s="83"/>
      <c r="E17" s="82">
        <v>26452.53</v>
      </c>
      <c r="F17" s="83"/>
      <c r="G17" s="82">
        <v>27836</v>
      </c>
      <c r="H17" s="83"/>
      <c r="I17" s="82">
        <v>29155.42</v>
      </c>
      <c r="J17" s="131"/>
      <c r="K17" s="55">
        <f t="shared" si="0"/>
        <v>30394.52535</v>
      </c>
      <c r="L17" s="55"/>
      <c r="M17" s="83">
        <f t="shared" si="1"/>
        <v>31689.332129909999</v>
      </c>
      <c r="N17" s="55"/>
      <c r="O17" s="55">
        <f t="shared" si="2"/>
        <v>33007.608346514258</v>
      </c>
      <c r="P17" s="55"/>
    </row>
    <row r="18" spans="1:16">
      <c r="A18" s="53" t="s">
        <v>9</v>
      </c>
      <c r="B18" s="54"/>
      <c r="C18" s="82">
        <v>11376.59</v>
      </c>
      <c r="D18" s="83"/>
      <c r="E18" s="82">
        <v>2909.74</v>
      </c>
      <c r="F18" s="83"/>
      <c r="G18" s="82">
        <v>3061.92</v>
      </c>
      <c r="H18" s="83"/>
      <c r="I18" s="82">
        <v>3207.05</v>
      </c>
      <c r="J18" s="131"/>
      <c r="K18" s="55">
        <f t="shared" si="0"/>
        <v>3343.3496250000003</v>
      </c>
      <c r="L18" s="55"/>
      <c r="M18" s="83">
        <f t="shared" si="1"/>
        <v>3485.7763190250002</v>
      </c>
      <c r="N18" s="55"/>
      <c r="O18" s="55">
        <f t="shared" si="2"/>
        <v>3630.7846138964401</v>
      </c>
      <c r="P18" s="55"/>
    </row>
    <row r="19" spans="1:16">
      <c r="A19" s="53" t="s">
        <v>10</v>
      </c>
      <c r="B19" s="54"/>
      <c r="C19" s="82">
        <v>3155.66</v>
      </c>
      <c r="D19" s="83"/>
      <c r="E19" s="82">
        <v>67.56</v>
      </c>
      <c r="F19" s="83"/>
      <c r="G19" s="82">
        <v>71.09</v>
      </c>
      <c r="H19" s="83"/>
      <c r="I19" s="82">
        <v>74.459999999999994</v>
      </c>
      <c r="J19" s="131"/>
      <c r="K19" s="55">
        <f t="shared" si="0"/>
        <v>77.624549999999999</v>
      </c>
      <c r="L19" s="55"/>
      <c r="M19" s="83">
        <f t="shared" si="1"/>
        <v>80.931355830000001</v>
      </c>
      <c r="N19" s="55"/>
      <c r="O19" s="55">
        <f t="shared" si="2"/>
        <v>84.298100232528</v>
      </c>
      <c r="P19" s="55"/>
    </row>
    <row r="20" spans="1:16">
      <c r="A20" s="53" t="s">
        <v>11</v>
      </c>
      <c r="B20" s="54"/>
      <c r="C20" s="82">
        <v>384.98</v>
      </c>
      <c r="D20" s="83"/>
      <c r="E20" s="82">
        <v>3158.98</v>
      </c>
      <c r="F20" s="83"/>
      <c r="G20" s="82">
        <v>3324.19</v>
      </c>
      <c r="H20" s="83"/>
      <c r="I20" s="82">
        <v>3481.76</v>
      </c>
      <c r="J20" s="131"/>
      <c r="K20" s="55">
        <f t="shared" si="0"/>
        <v>3629.7348000000002</v>
      </c>
      <c r="L20" s="55"/>
      <c r="M20" s="83">
        <f t="shared" si="1"/>
        <v>3784.3615024800001</v>
      </c>
      <c r="N20" s="55"/>
      <c r="O20" s="55">
        <f t="shared" si="2"/>
        <v>3941.7909409831682</v>
      </c>
      <c r="P20" s="55"/>
    </row>
    <row r="21" spans="1:16">
      <c r="A21" s="53" t="s">
        <v>12</v>
      </c>
      <c r="B21" s="54"/>
      <c r="C21" s="82">
        <v>992.23</v>
      </c>
      <c r="D21" s="83"/>
      <c r="E21" s="82">
        <v>1132.57</v>
      </c>
      <c r="F21" s="83"/>
      <c r="G21" s="82">
        <v>1191.8</v>
      </c>
      <c r="H21" s="83"/>
      <c r="I21" s="82">
        <v>1248.29</v>
      </c>
      <c r="J21" s="131"/>
      <c r="K21" s="55">
        <f t="shared" si="0"/>
        <v>1301.3423250000001</v>
      </c>
      <c r="L21" s="55"/>
      <c r="M21" s="83">
        <f t="shared" si="1"/>
        <v>1356.7795080450001</v>
      </c>
      <c r="N21" s="55"/>
      <c r="O21" s="55">
        <f t="shared" si="2"/>
        <v>1413.221535579672</v>
      </c>
      <c r="P21" s="55"/>
    </row>
    <row r="22" spans="1:16">
      <c r="A22" s="53" t="s">
        <v>13</v>
      </c>
      <c r="B22" s="54"/>
      <c r="C22" s="82">
        <v>316.33999999999997</v>
      </c>
      <c r="D22" s="83"/>
      <c r="E22" s="82">
        <v>1917.21</v>
      </c>
      <c r="F22" s="83"/>
      <c r="G22" s="82">
        <v>894.42</v>
      </c>
      <c r="H22" s="83"/>
      <c r="I22" s="82">
        <v>1149.19</v>
      </c>
      <c r="J22" s="131"/>
      <c r="K22" s="55">
        <f t="shared" si="0"/>
        <v>1198.030575</v>
      </c>
      <c r="L22" s="55"/>
      <c r="M22" s="83">
        <f t="shared" si="1"/>
        <v>1249.066677495</v>
      </c>
      <c r="N22" s="55"/>
      <c r="O22" s="55">
        <f t="shared" si="2"/>
        <v>1301.027851278792</v>
      </c>
      <c r="P22" s="55"/>
    </row>
    <row r="23" spans="1:16">
      <c r="A23" s="53" t="s">
        <v>14</v>
      </c>
      <c r="B23" s="54"/>
      <c r="C23" s="82">
        <v>114.56</v>
      </c>
      <c r="D23" s="83"/>
      <c r="E23" s="82">
        <v>505.83</v>
      </c>
      <c r="F23" s="83"/>
      <c r="G23" s="82">
        <v>257.8</v>
      </c>
      <c r="H23" s="83"/>
      <c r="I23" s="82">
        <v>322.64</v>
      </c>
      <c r="J23" s="131"/>
      <c r="K23" s="55">
        <f t="shared" si="0"/>
        <v>336.35219999999998</v>
      </c>
      <c r="L23" s="55"/>
      <c r="M23" s="83">
        <f t="shared" si="1"/>
        <v>350.68080371999997</v>
      </c>
      <c r="N23" s="55"/>
      <c r="O23" s="55">
        <f t="shared" si="2"/>
        <v>365.26912515475198</v>
      </c>
      <c r="P23" s="55"/>
    </row>
    <row r="24" spans="1:16" ht="15.75" thickBot="1">
      <c r="A24" s="56" t="s">
        <v>15</v>
      </c>
      <c r="B24" s="57"/>
      <c r="C24" s="89">
        <v>813.29</v>
      </c>
      <c r="D24" s="90"/>
      <c r="E24" s="89">
        <v>1561.62</v>
      </c>
      <c r="F24" s="90"/>
      <c r="G24" s="89">
        <v>118.31</v>
      </c>
      <c r="H24" s="90"/>
      <c r="I24" s="89">
        <v>915.99</v>
      </c>
      <c r="J24" s="132"/>
      <c r="K24" s="55">
        <f t="shared" si="0"/>
        <v>954.91957500000001</v>
      </c>
      <c r="L24" s="55"/>
      <c r="M24" s="83">
        <f t="shared" si="1"/>
        <v>995.59914889499998</v>
      </c>
      <c r="N24" s="55"/>
      <c r="O24" s="55">
        <f t="shared" si="2"/>
        <v>1037.0160734890319</v>
      </c>
      <c r="P24" s="55"/>
    </row>
    <row r="25" spans="1:16" ht="15.75" thickBot="1">
      <c r="A25" s="60" t="s">
        <v>16</v>
      </c>
      <c r="B25" s="61"/>
      <c r="C25" s="62">
        <f>SUM(C13:D24)</f>
        <v>188854.70000000004</v>
      </c>
      <c r="D25" s="63"/>
      <c r="E25" s="63">
        <f>SUM(E13:F24)</f>
        <v>206016.44999999998</v>
      </c>
      <c r="F25" s="63"/>
      <c r="G25" s="63">
        <f>SUM(G13:H24)</f>
        <v>213868.58</v>
      </c>
      <c r="H25" s="63"/>
      <c r="I25" s="63">
        <f>SUM(I13:J24)</f>
        <v>225063</v>
      </c>
      <c r="J25" s="64"/>
      <c r="K25" s="134">
        <f>SUM(K13:L24)</f>
        <v>234628.17750000005</v>
      </c>
      <c r="L25" s="135"/>
      <c r="M25" s="93">
        <f>SUM(M13:N24)</f>
        <v>244623.33786150001</v>
      </c>
      <c r="N25" s="65"/>
      <c r="O25" s="93">
        <f>SUM(O13:P24)</f>
        <v>254799.66871653846</v>
      </c>
      <c r="P25" s="65"/>
    </row>
    <row r="26" spans="1:16" ht="15.75" thickBot="1">
      <c r="A26" s="85" t="s">
        <v>54</v>
      </c>
      <c r="B26" s="86"/>
      <c r="C26" s="87"/>
      <c r="D26" s="88"/>
      <c r="E26" s="84">
        <f>E25*100/C25-100</f>
        <v>9.0872771501053222</v>
      </c>
      <c r="F26" s="84"/>
      <c r="G26" s="84">
        <f>G25*100/E25-100</f>
        <v>3.8114092345538495</v>
      </c>
      <c r="H26" s="84"/>
      <c r="I26" s="84">
        <f>I25*100/G25-100</f>
        <v>5.2342518008021557</v>
      </c>
      <c r="J26" s="84"/>
      <c r="K26" s="84">
        <f>K25*100/I25-100</f>
        <v>4.2500000000000142</v>
      </c>
      <c r="L26" s="84"/>
      <c r="M26" s="88">
        <f>M25*100/K25-100</f>
        <v>4.2599999999999767</v>
      </c>
      <c r="N26" s="88"/>
      <c r="O26" s="88">
        <f>O25*100/M25-100</f>
        <v>4.160000000000025</v>
      </c>
      <c r="P26" s="94"/>
    </row>
    <row r="28" spans="1:16">
      <c r="A28" s="50" t="s">
        <v>18</v>
      </c>
      <c r="B28" s="50"/>
    </row>
    <row r="29" spans="1:16">
      <c r="A29" s="51" t="s">
        <v>97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>
      <c r="A30" s="51" t="s">
        <v>98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>
      <c r="A31" s="51" t="s">
        <v>19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5" spans="1:16" ht="15.75">
      <c r="A35" s="81" t="s">
        <v>21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ht="15.75">
      <c r="A36" s="81" t="str">
        <f>A3</f>
        <v>b) METODOLOGIA DE CÁLCULO DA RECEITA 2017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8" spans="1:16">
      <c r="A38" s="51" t="s">
        <v>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6">
      <c r="A40" s="50" t="s">
        <v>1</v>
      </c>
      <c r="B40" s="50"/>
      <c r="C40" s="50"/>
      <c r="D40" s="3"/>
      <c r="E40" s="78" t="s">
        <v>22</v>
      </c>
      <c r="F40" s="78"/>
      <c r="G40" s="78"/>
    </row>
    <row r="41" spans="1:16" ht="15.75" thickBot="1">
      <c r="A41" s="50"/>
      <c r="B41" s="50"/>
      <c r="C41" s="50"/>
      <c r="D41" s="3"/>
      <c r="E41" s="78"/>
      <c r="F41" s="78"/>
      <c r="G41" s="78"/>
    </row>
    <row r="42" spans="1:16">
      <c r="A42" s="52" t="s">
        <v>3</v>
      </c>
      <c r="B42" s="52"/>
      <c r="C42" s="52"/>
      <c r="D42" s="52"/>
      <c r="G42" s="79">
        <f>G9</f>
        <v>2019</v>
      </c>
      <c r="H42" s="80"/>
      <c r="I42" s="79">
        <f t="shared" ref="I42" si="3">I9</f>
        <v>2020</v>
      </c>
      <c r="J42" s="80"/>
      <c r="K42" s="79">
        <f t="shared" ref="K42" si="4">K9</f>
        <v>2021</v>
      </c>
      <c r="L42" s="80"/>
    </row>
    <row r="43" spans="1:16" ht="15.75" thickBot="1">
      <c r="A43" s="52"/>
      <c r="B43" s="52"/>
      <c r="C43" s="52"/>
      <c r="D43" s="52"/>
      <c r="G43" s="66">
        <f>G10</f>
        <v>4.2500000000000003E-2</v>
      </c>
      <c r="H43" s="67"/>
      <c r="I43" s="66">
        <f t="shared" ref="I43" si="5">I10</f>
        <v>4.2599999999999999E-2</v>
      </c>
      <c r="J43" s="67"/>
      <c r="K43" s="66">
        <f t="shared" ref="K43" si="6">K10</f>
        <v>4.1599999999999998E-2</v>
      </c>
      <c r="L43" s="67"/>
    </row>
    <row r="44" spans="1:16" ht="15.75" thickBot="1">
      <c r="A44" s="4"/>
      <c r="B44" s="4"/>
      <c r="C44" s="4"/>
      <c r="D44" s="4"/>
      <c r="G44" s="6"/>
      <c r="H44" s="4"/>
      <c r="I44" s="6"/>
      <c r="J44" s="4"/>
      <c r="K44" s="6"/>
      <c r="L44" s="4"/>
    </row>
    <row r="45" spans="1:16" ht="15.75" thickBot="1">
      <c r="A45" s="68" t="s">
        <v>20</v>
      </c>
      <c r="B45" s="69"/>
      <c r="C45" s="70">
        <f>C12:P12</f>
        <v>2013</v>
      </c>
      <c r="D45" s="70"/>
      <c r="E45" s="70">
        <f t="shared" ref="E45" si="7">E12:R12</f>
        <v>2014</v>
      </c>
      <c r="F45" s="70"/>
      <c r="G45" s="70">
        <f t="shared" ref="G45" si="8">G12:T12</f>
        <v>2015</v>
      </c>
      <c r="H45" s="70"/>
      <c r="I45" s="70">
        <f t="shared" ref="I45" si="9">I12:V12</f>
        <v>2016</v>
      </c>
      <c r="J45" s="70"/>
      <c r="K45" s="70">
        <f t="shared" ref="K45" si="10">K12:X12</f>
        <v>2017</v>
      </c>
      <c r="L45" s="70"/>
      <c r="M45" s="70">
        <f t="shared" ref="M45" si="11">M12:Z12</f>
        <v>2018</v>
      </c>
      <c r="N45" s="70"/>
      <c r="O45" s="70">
        <f t="shared" ref="O45" si="12">O12:AB12</f>
        <v>2019</v>
      </c>
      <c r="P45" s="70"/>
    </row>
    <row r="46" spans="1:16">
      <c r="A46" s="71" t="s">
        <v>4</v>
      </c>
      <c r="B46" s="72"/>
      <c r="C46" s="91">
        <v>7495.59</v>
      </c>
      <c r="D46" s="92"/>
      <c r="E46" s="91">
        <v>26593.46</v>
      </c>
      <c r="F46" s="92"/>
      <c r="G46" s="91">
        <v>10263.34</v>
      </c>
      <c r="H46" s="92"/>
      <c r="I46" s="73">
        <v>10042.48</v>
      </c>
      <c r="J46" s="73"/>
      <c r="K46" s="74">
        <f>I46*5.23%+I46</f>
        <v>10567.701703999999</v>
      </c>
      <c r="L46" s="74"/>
      <c r="M46" s="74">
        <f>K46*4.74%+K46</f>
        <v>11068.610764769599</v>
      </c>
      <c r="N46" s="74"/>
      <c r="O46" s="55">
        <f>M46*4.58%+M46</f>
        <v>11575.553137796047</v>
      </c>
      <c r="P46" s="55"/>
    </row>
    <row r="47" spans="1:16">
      <c r="A47" s="53" t="s">
        <v>5</v>
      </c>
      <c r="B47" s="54"/>
      <c r="C47" s="82">
        <v>7296.39</v>
      </c>
      <c r="D47" s="83"/>
      <c r="E47" s="82">
        <v>36461.35</v>
      </c>
      <c r="F47" s="83"/>
      <c r="G47" s="82">
        <v>9906.5499999999993</v>
      </c>
      <c r="H47" s="83"/>
      <c r="I47" s="55">
        <v>9304.8799999999992</v>
      </c>
      <c r="J47" s="55"/>
      <c r="K47" s="55">
        <f>I47*5.23%+I47</f>
        <v>9791.5252239999991</v>
      </c>
      <c r="L47" s="55"/>
      <c r="M47" s="55">
        <f t="shared" ref="M47:M57" si="13">K47*4.74%+K47</f>
        <v>10255.643519617599</v>
      </c>
      <c r="N47" s="55"/>
      <c r="O47" s="55">
        <f t="shared" ref="O47:O57" si="14">M47*4.58%+M47</f>
        <v>10725.351992816086</v>
      </c>
      <c r="P47" s="55"/>
    </row>
    <row r="48" spans="1:16">
      <c r="A48" s="53" t="s">
        <v>6</v>
      </c>
      <c r="B48" s="54"/>
      <c r="C48" s="82">
        <v>9606.31</v>
      </c>
      <c r="D48" s="83"/>
      <c r="E48" s="82">
        <v>25382.01</v>
      </c>
      <c r="F48" s="83"/>
      <c r="G48" s="82">
        <v>12062.94</v>
      </c>
      <c r="H48" s="83"/>
      <c r="I48" s="55">
        <v>11734.71</v>
      </c>
      <c r="J48" s="55"/>
      <c r="K48" s="55">
        <f t="shared" ref="K48:K53" si="15">I48*5.23%+I48</f>
        <v>12348.435332999999</v>
      </c>
      <c r="L48" s="55"/>
      <c r="M48" s="55">
        <f t="shared" si="13"/>
        <v>12933.751167784199</v>
      </c>
      <c r="N48" s="55"/>
      <c r="O48" s="55">
        <f t="shared" si="14"/>
        <v>13526.116971268715</v>
      </c>
      <c r="P48" s="55"/>
    </row>
    <row r="49" spans="1:18">
      <c r="A49" s="53" t="s">
        <v>7</v>
      </c>
      <c r="B49" s="54"/>
      <c r="C49" s="82">
        <v>10729.47</v>
      </c>
      <c r="D49" s="83"/>
      <c r="E49" s="82">
        <v>9283</v>
      </c>
      <c r="F49" s="83"/>
      <c r="G49" s="82">
        <v>10467.4</v>
      </c>
      <c r="H49" s="83"/>
      <c r="I49" s="55">
        <v>10685.98</v>
      </c>
      <c r="J49" s="55"/>
      <c r="K49" s="55">
        <f t="shared" si="15"/>
        <v>11244.856754</v>
      </c>
      <c r="L49" s="55"/>
      <c r="M49" s="55">
        <f t="shared" si="13"/>
        <v>11777.8629641396</v>
      </c>
      <c r="N49" s="55"/>
      <c r="O49" s="55">
        <f t="shared" si="14"/>
        <v>12317.289087897194</v>
      </c>
      <c r="P49" s="55"/>
    </row>
    <row r="50" spans="1:18">
      <c r="A50" s="53" t="s">
        <v>8</v>
      </c>
      <c r="B50" s="54"/>
      <c r="C50" s="82">
        <v>12761.36</v>
      </c>
      <c r="D50" s="83"/>
      <c r="E50" s="82">
        <v>9580.69</v>
      </c>
      <c r="F50" s="83"/>
      <c r="G50" s="82">
        <v>12009.33</v>
      </c>
      <c r="H50" s="83"/>
      <c r="I50" s="55">
        <v>14217.89</v>
      </c>
      <c r="J50" s="55"/>
      <c r="K50" s="55">
        <f t="shared" si="15"/>
        <v>14961.485647</v>
      </c>
      <c r="L50" s="55"/>
      <c r="M50" s="55">
        <f t="shared" si="13"/>
        <v>15670.660066667799</v>
      </c>
      <c r="N50" s="55"/>
      <c r="O50" s="55">
        <f t="shared" si="14"/>
        <v>16388.376297721185</v>
      </c>
      <c r="P50" s="55"/>
    </row>
    <row r="51" spans="1:18">
      <c r="A51" s="53" t="s">
        <v>9</v>
      </c>
      <c r="B51" s="54"/>
      <c r="C51" s="82">
        <v>12570.06</v>
      </c>
      <c r="D51" s="83"/>
      <c r="E51" s="82">
        <v>9630.7800000000007</v>
      </c>
      <c r="F51" s="83"/>
      <c r="G51" s="82">
        <v>11640.26</v>
      </c>
      <c r="H51" s="83"/>
      <c r="I51" s="55">
        <v>18030.55</v>
      </c>
      <c r="J51" s="55"/>
      <c r="K51" s="55">
        <f t="shared" si="15"/>
        <v>18973.547764999999</v>
      </c>
      <c r="L51" s="55"/>
      <c r="M51" s="55">
        <f t="shared" si="13"/>
        <v>19872.893929061</v>
      </c>
      <c r="N51" s="55"/>
      <c r="O51" s="55">
        <f t="shared" si="14"/>
        <v>20783.072471011994</v>
      </c>
      <c r="P51" s="55"/>
    </row>
    <row r="52" spans="1:18">
      <c r="A52" s="53" t="s">
        <v>10</v>
      </c>
      <c r="B52" s="54"/>
      <c r="C52" s="82">
        <v>12159.68</v>
      </c>
      <c r="D52" s="83"/>
      <c r="E52" s="82">
        <v>8888.4500000000007</v>
      </c>
      <c r="F52" s="83"/>
      <c r="G52" s="82">
        <v>10501.87</v>
      </c>
      <c r="H52" s="83"/>
      <c r="I52" s="55">
        <v>12975.03</v>
      </c>
      <c r="J52" s="55"/>
      <c r="K52" s="55">
        <f t="shared" si="15"/>
        <v>13653.624069000001</v>
      </c>
      <c r="L52" s="55"/>
      <c r="M52" s="55">
        <f t="shared" si="13"/>
        <v>14300.805849870601</v>
      </c>
      <c r="N52" s="55"/>
      <c r="O52" s="55">
        <f t="shared" si="14"/>
        <v>14955.782757794675</v>
      </c>
      <c r="P52" s="55"/>
    </row>
    <row r="53" spans="1:18">
      <c r="A53" s="53" t="s">
        <v>11</v>
      </c>
      <c r="B53" s="54"/>
      <c r="C53" s="82">
        <v>375.86</v>
      </c>
      <c r="D53" s="83"/>
      <c r="E53" s="82">
        <v>9934.61</v>
      </c>
      <c r="F53" s="83"/>
      <c r="G53" s="82">
        <v>10064.299999999999</v>
      </c>
      <c r="H53" s="83"/>
      <c r="I53" s="55">
        <v>12987.94</v>
      </c>
      <c r="J53" s="55"/>
      <c r="K53" s="55">
        <f t="shared" si="15"/>
        <v>13667.209262</v>
      </c>
      <c r="L53" s="55"/>
      <c r="M53" s="55">
        <f t="shared" si="13"/>
        <v>14315.0349810188</v>
      </c>
      <c r="N53" s="55"/>
      <c r="O53" s="55">
        <f t="shared" si="14"/>
        <v>14970.66358314946</v>
      </c>
      <c r="P53" s="55"/>
    </row>
    <row r="54" spans="1:18">
      <c r="A54" s="53" t="s">
        <v>12</v>
      </c>
      <c r="B54" s="54"/>
      <c r="C54" s="82">
        <v>25613.51</v>
      </c>
      <c r="D54" s="83"/>
      <c r="E54" s="82">
        <v>8925.31</v>
      </c>
      <c r="F54" s="83"/>
      <c r="G54" s="82">
        <v>21814.18</v>
      </c>
      <c r="H54" s="83"/>
      <c r="I54" s="55">
        <v>12853.61</v>
      </c>
      <c r="J54" s="55"/>
      <c r="K54" s="55">
        <f>I54*5.23%+I54</f>
        <v>13525.853803</v>
      </c>
      <c r="L54" s="55"/>
      <c r="M54" s="55">
        <f t="shared" si="13"/>
        <v>14166.979273262201</v>
      </c>
      <c r="N54" s="55"/>
      <c r="O54" s="55">
        <f t="shared" si="14"/>
        <v>14815.826923977609</v>
      </c>
      <c r="P54" s="55"/>
    </row>
    <row r="55" spans="1:18">
      <c r="A55" s="53" t="s">
        <v>13</v>
      </c>
      <c r="B55" s="54"/>
      <c r="C55" s="82">
        <v>14747.5</v>
      </c>
      <c r="D55" s="83"/>
      <c r="E55" s="82">
        <v>10139.879999999999</v>
      </c>
      <c r="F55" s="83"/>
      <c r="G55" s="82">
        <v>11710.37</v>
      </c>
      <c r="H55" s="83"/>
      <c r="I55" s="55">
        <f>(C55+E55+G55)/3</f>
        <v>12199.25</v>
      </c>
      <c r="J55" s="55"/>
      <c r="K55" s="55">
        <f>I55*5.23%+I55</f>
        <v>12837.270775000001</v>
      </c>
      <c r="L55" s="55"/>
      <c r="M55" s="55">
        <f t="shared" si="13"/>
        <v>13445.757409735001</v>
      </c>
      <c r="N55" s="55"/>
      <c r="O55" s="55">
        <f t="shared" si="14"/>
        <v>14061.573099100864</v>
      </c>
      <c r="P55" s="55"/>
    </row>
    <row r="56" spans="1:18">
      <c r="A56" s="53" t="s">
        <v>14</v>
      </c>
      <c r="B56" s="54"/>
      <c r="C56" s="82">
        <v>13823.61</v>
      </c>
      <c r="D56" s="83"/>
      <c r="E56" s="82">
        <v>9976.67</v>
      </c>
      <c r="F56" s="83"/>
      <c r="G56" s="82">
        <v>8740.1299999999992</v>
      </c>
      <c r="H56" s="83"/>
      <c r="I56" s="55">
        <f>(C56+E56+G56)/3</f>
        <v>10846.803333333331</v>
      </c>
      <c r="J56" s="55"/>
      <c r="K56" s="55">
        <f t="shared" ref="K56:K57" si="16">I56*5.23%+I56</f>
        <v>11414.091147666664</v>
      </c>
      <c r="L56" s="55"/>
      <c r="M56" s="55">
        <f t="shared" si="13"/>
        <v>11955.119068066064</v>
      </c>
      <c r="N56" s="55"/>
      <c r="O56" s="55">
        <f t="shared" si="14"/>
        <v>12502.663521383489</v>
      </c>
      <c r="P56" s="55"/>
    </row>
    <row r="57" spans="1:18" ht="15.75" thickBot="1">
      <c r="A57" s="56" t="s">
        <v>15</v>
      </c>
      <c r="B57" s="57"/>
      <c r="C57" s="89">
        <v>8681.98</v>
      </c>
      <c r="D57" s="90"/>
      <c r="E57" s="89">
        <v>17109.21</v>
      </c>
      <c r="F57" s="90"/>
      <c r="G57" s="89">
        <v>16249</v>
      </c>
      <c r="H57" s="90"/>
      <c r="I57" s="55">
        <f>(C57+E57+G57)/3</f>
        <v>14013.396666666667</v>
      </c>
      <c r="J57" s="55"/>
      <c r="K57" s="59">
        <f t="shared" si="16"/>
        <v>14746.297312333334</v>
      </c>
      <c r="L57" s="59"/>
      <c r="M57" s="59">
        <f t="shared" si="13"/>
        <v>15445.271804937935</v>
      </c>
      <c r="N57" s="59"/>
      <c r="O57" s="55">
        <f t="shared" si="14"/>
        <v>16152.665253604093</v>
      </c>
      <c r="P57" s="55"/>
    </row>
    <row r="58" spans="1:18" ht="15.75" thickBot="1">
      <c r="A58" s="60" t="s">
        <v>16</v>
      </c>
      <c r="B58" s="61"/>
      <c r="C58" s="62">
        <f>SUM(C46:D57)</f>
        <v>135861.32</v>
      </c>
      <c r="D58" s="63"/>
      <c r="E58" s="63">
        <f>SUM(E46:F57)</f>
        <v>181905.41999999998</v>
      </c>
      <c r="F58" s="63"/>
      <c r="G58" s="63">
        <f>SUM(G46:H57)</f>
        <v>145429.67000000001</v>
      </c>
      <c r="H58" s="63"/>
      <c r="I58" s="63">
        <f>SUM(I46:J57)</f>
        <v>149892.52000000002</v>
      </c>
      <c r="J58" s="63"/>
      <c r="K58" s="63">
        <f>SUM(K46:L57)</f>
        <v>157731.89879599999</v>
      </c>
      <c r="L58" s="63"/>
      <c r="M58" s="63">
        <f>SUM(M46:N57)</f>
        <v>165208.39079893043</v>
      </c>
      <c r="N58" s="63"/>
      <c r="O58" s="63">
        <f>SUM(O46:P57)</f>
        <v>172774.93509752143</v>
      </c>
      <c r="P58" s="65"/>
      <c r="R58" s="7"/>
    </row>
    <row r="59" spans="1:18" ht="15.75" thickBot="1">
      <c r="A59" s="85" t="s">
        <v>17</v>
      </c>
      <c r="B59" s="86"/>
      <c r="C59" s="87"/>
      <c r="D59" s="88"/>
      <c r="E59" s="84">
        <f>E58*100/C58-100</f>
        <v>33.890514239078499</v>
      </c>
      <c r="F59" s="84"/>
      <c r="G59" s="84">
        <f>G58*100/E58-100</f>
        <v>-20.052041330049406</v>
      </c>
      <c r="H59" s="84"/>
      <c r="I59" s="84">
        <f>I58*100/G58-100</f>
        <v>3.0687341860845834</v>
      </c>
      <c r="J59" s="84"/>
      <c r="K59" s="84">
        <f>K58*100/I58-100</f>
        <v>5.2299999999999898</v>
      </c>
      <c r="L59" s="84"/>
      <c r="M59" s="84">
        <f>M58*100/K58-100</f>
        <v>4.7400000000000233</v>
      </c>
      <c r="N59" s="84"/>
      <c r="O59" s="84">
        <f>O58*100/M58-100</f>
        <v>4.5799999999999983</v>
      </c>
      <c r="P59" s="84"/>
    </row>
    <row r="61" spans="1:18">
      <c r="A61" s="50" t="s">
        <v>18</v>
      </c>
      <c r="B61" s="50"/>
    </row>
    <row r="62" spans="1:18">
      <c r="A62" s="51" t="str">
        <f>A29</f>
        <v>a) Em 2017 foi utilizado o valor efetivamente arrecadado até o mês de setembro e lançado pela média, o valor a arrecadar para os últimos 03 meses.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8">
      <c r="A63" s="51" t="str">
        <f t="shared" ref="A63:A64" si="17">A30</f>
        <v>b) Índice de preço corresponde à Inflação projetada para o exercício. A base para 2019 é de 4,25%, 2020 de 4,26% e 2021 é de 4,16% conforme projeção do Banco Central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1:18">
      <c r="A64" s="51" t="str">
        <f t="shared" si="17"/>
        <v>c) CR* - crescimento real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1:16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7" spans="1:16" ht="15.75">
      <c r="A67" s="81" t="s">
        <v>21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</row>
    <row r="68" spans="1:16" ht="15.75">
      <c r="A68" s="81" t="str">
        <f>A3</f>
        <v>b) METODOLOGIA DE CÁLCULO DA RECEITA 2017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70" spans="1:16">
      <c r="A70" s="51" t="s">
        <v>0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</row>
    <row r="71" spans="1:1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50" t="s">
        <v>1</v>
      </c>
      <c r="B72" s="50"/>
      <c r="C72" s="50"/>
      <c r="D72" s="3"/>
      <c r="E72" s="78" t="s">
        <v>23</v>
      </c>
      <c r="F72" s="78"/>
      <c r="G72" s="78"/>
    </row>
    <row r="73" spans="1:16" ht="15.75" thickBot="1">
      <c r="A73" s="50"/>
      <c r="B73" s="50"/>
      <c r="C73" s="50"/>
      <c r="D73" s="3"/>
      <c r="E73" s="78"/>
      <c r="F73" s="78"/>
      <c r="G73" s="78"/>
    </row>
    <row r="74" spans="1:16">
      <c r="A74" s="52" t="s">
        <v>3</v>
      </c>
      <c r="B74" s="52"/>
      <c r="C74" s="52"/>
      <c r="D74" s="52"/>
      <c r="G74" s="79">
        <f>G9:L9</f>
        <v>2019</v>
      </c>
      <c r="H74" s="80"/>
      <c r="I74" s="79">
        <f t="shared" ref="I74" si="18">I9:N9</f>
        <v>2020</v>
      </c>
      <c r="J74" s="80"/>
      <c r="K74" s="79">
        <f t="shared" ref="K74" si="19">K9:P9</f>
        <v>2021</v>
      </c>
      <c r="L74" s="80"/>
    </row>
    <row r="75" spans="1:16" ht="15.75" thickBot="1">
      <c r="A75" s="52"/>
      <c r="B75" s="52"/>
      <c r="C75" s="52"/>
      <c r="D75" s="52"/>
      <c r="G75" s="66">
        <f>G10</f>
        <v>4.2500000000000003E-2</v>
      </c>
      <c r="H75" s="67"/>
      <c r="I75" s="66">
        <f t="shared" ref="I75" si="20">I10</f>
        <v>4.2599999999999999E-2</v>
      </c>
      <c r="J75" s="67"/>
      <c r="K75" s="66">
        <f t="shared" ref="K75" si="21">K10</f>
        <v>4.1599999999999998E-2</v>
      </c>
      <c r="L75" s="67"/>
    </row>
    <row r="76" spans="1:16" ht="15.75" thickBot="1">
      <c r="A76" s="4"/>
      <c r="B76" s="4"/>
      <c r="C76" s="4"/>
      <c r="D76" s="4"/>
      <c r="G76" s="6"/>
      <c r="H76" s="4"/>
      <c r="I76" s="6"/>
      <c r="J76" s="4"/>
      <c r="K76" s="6"/>
      <c r="L76" s="4"/>
    </row>
    <row r="77" spans="1:16" ht="15.75" thickBot="1">
      <c r="A77" s="68" t="s">
        <v>20</v>
      </c>
      <c r="B77" s="69"/>
      <c r="C77" s="70">
        <f>C12:P12</f>
        <v>2013</v>
      </c>
      <c r="D77" s="70"/>
      <c r="E77" s="70">
        <f t="shared" ref="E77" si="22">E12:R12</f>
        <v>2014</v>
      </c>
      <c r="F77" s="70"/>
      <c r="G77" s="70">
        <f t="shared" ref="G77" si="23">G12:T12</f>
        <v>2015</v>
      </c>
      <c r="H77" s="70"/>
      <c r="I77" s="70">
        <f t="shared" ref="I77" si="24">I12:V12</f>
        <v>2016</v>
      </c>
      <c r="J77" s="70"/>
      <c r="K77" s="70">
        <f t="shared" ref="K77" si="25">K12:X12</f>
        <v>2017</v>
      </c>
      <c r="L77" s="70"/>
      <c r="M77" s="70">
        <f t="shared" ref="M77" si="26">M12:Z12</f>
        <v>2018</v>
      </c>
      <c r="N77" s="70"/>
      <c r="O77" s="70">
        <f t="shared" ref="O77" si="27">O12:AB12</f>
        <v>2019</v>
      </c>
      <c r="P77" s="70"/>
    </row>
    <row r="78" spans="1:16">
      <c r="A78" s="71" t="s">
        <v>4</v>
      </c>
      <c r="B78" s="72"/>
      <c r="C78" s="91">
        <v>280</v>
      </c>
      <c r="D78" s="92"/>
      <c r="E78" s="73">
        <v>1800</v>
      </c>
      <c r="F78" s="73"/>
      <c r="G78" s="91">
        <v>4060</v>
      </c>
      <c r="H78" s="92"/>
      <c r="I78" s="73">
        <v>3200</v>
      </c>
      <c r="J78" s="73"/>
      <c r="K78" s="74">
        <f>I78*5.23%+I78</f>
        <v>3367.36</v>
      </c>
      <c r="L78" s="74"/>
      <c r="M78" s="74">
        <f>K78*4.74%+K78</f>
        <v>3526.9728640000003</v>
      </c>
      <c r="N78" s="74"/>
      <c r="O78" s="55">
        <f>M78*4.58%+M78</f>
        <v>3688.5082211712001</v>
      </c>
      <c r="P78" s="55"/>
    </row>
    <row r="79" spans="1:16">
      <c r="A79" s="53" t="s">
        <v>5</v>
      </c>
      <c r="B79" s="54"/>
      <c r="C79" s="82">
        <v>920</v>
      </c>
      <c r="D79" s="83"/>
      <c r="E79" s="55">
        <v>4402.6499999999996</v>
      </c>
      <c r="F79" s="55"/>
      <c r="G79" s="82">
        <v>2650</v>
      </c>
      <c r="H79" s="83"/>
      <c r="I79" s="55">
        <v>20630</v>
      </c>
      <c r="J79" s="55"/>
      <c r="K79" s="55">
        <f>(C79+E79+G79)/3*5.23%+G79</f>
        <v>2788.989865</v>
      </c>
      <c r="L79" s="55"/>
      <c r="M79" s="55">
        <f t="shared" ref="M79:M89" si="28">K79*4.74%+K79</f>
        <v>2921.1879846010002</v>
      </c>
      <c r="N79" s="55"/>
      <c r="O79" s="55">
        <f t="shared" ref="O79:O89" si="29">M79*4.58%+M79</f>
        <v>3054.978394295726</v>
      </c>
      <c r="P79" s="55"/>
    </row>
    <row r="80" spans="1:16">
      <c r="A80" s="53" t="s">
        <v>6</v>
      </c>
      <c r="B80" s="54"/>
      <c r="C80" s="82">
        <v>404.95</v>
      </c>
      <c r="D80" s="83"/>
      <c r="E80" s="55">
        <v>3100</v>
      </c>
      <c r="F80" s="55"/>
      <c r="G80" s="82">
        <v>5676</v>
      </c>
      <c r="H80" s="83"/>
      <c r="I80" s="55">
        <v>8337.5</v>
      </c>
      <c r="J80" s="55"/>
      <c r="K80" s="55">
        <f t="shared" ref="K80:K85" si="30">I80*5.23%+I80</f>
        <v>8773.5512500000004</v>
      </c>
      <c r="L80" s="55"/>
      <c r="M80" s="55">
        <f t="shared" si="28"/>
        <v>9189.4175792500009</v>
      </c>
      <c r="N80" s="55"/>
      <c r="O80" s="55">
        <f t="shared" si="29"/>
        <v>9610.2929043796503</v>
      </c>
      <c r="P80" s="55"/>
    </row>
    <row r="81" spans="1:18">
      <c r="A81" s="53" t="s">
        <v>7</v>
      </c>
      <c r="B81" s="54"/>
      <c r="C81" s="82">
        <v>2940</v>
      </c>
      <c r="D81" s="83"/>
      <c r="E81" s="55">
        <v>9614.2000000000007</v>
      </c>
      <c r="F81" s="55"/>
      <c r="G81" s="82">
        <v>2609</v>
      </c>
      <c r="H81" s="83"/>
      <c r="I81" s="55">
        <v>10766.8</v>
      </c>
      <c r="J81" s="55"/>
      <c r="K81" s="55">
        <f>(C81+E81+G81)/3*5.23%+G81</f>
        <v>2873.34512</v>
      </c>
      <c r="L81" s="55"/>
      <c r="M81" s="55">
        <f t="shared" si="28"/>
        <v>3009.541678688</v>
      </c>
      <c r="N81" s="55"/>
      <c r="O81" s="55">
        <f t="shared" si="29"/>
        <v>3147.3786875719106</v>
      </c>
      <c r="P81" s="55"/>
    </row>
    <row r="82" spans="1:18">
      <c r="A82" s="53" t="s">
        <v>8</v>
      </c>
      <c r="B82" s="54"/>
      <c r="C82" s="82">
        <v>2363.4</v>
      </c>
      <c r="D82" s="83"/>
      <c r="E82" s="55">
        <v>6300.1</v>
      </c>
      <c r="F82" s="55"/>
      <c r="G82" s="82">
        <v>8640</v>
      </c>
      <c r="H82" s="83"/>
      <c r="I82" s="55">
        <v>13672</v>
      </c>
      <c r="J82" s="55"/>
      <c r="K82" s="55">
        <f>(C82+E82+G82)/3*5.23%+G82</f>
        <v>8941.6576833333329</v>
      </c>
      <c r="L82" s="55"/>
      <c r="M82" s="55">
        <f t="shared" si="28"/>
        <v>9365.4922575233322</v>
      </c>
      <c r="N82" s="55"/>
      <c r="O82" s="55">
        <f t="shared" si="29"/>
        <v>9794.4318029179012</v>
      </c>
      <c r="P82" s="55"/>
    </row>
    <row r="83" spans="1:18">
      <c r="A83" s="53" t="s">
        <v>9</v>
      </c>
      <c r="B83" s="54"/>
      <c r="C83" s="82">
        <v>4920</v>
      </c>
      <c r="D83" s="83"/>
      <c r="E83" s="55">
        <v>2340</v>
      </c>
      <c r="F83" s="55"/>
      <c r="G83" s="82">
        <v>1700</v>
      </c>
      <c r="H83" s="83"/>
      <c r="I83" s="55">
        <v>6000</v>
      </c>
      <c r="J83" s="55"/>
      <c r="K83" s="55">
        <f t="shared" si="30"/>
        <v>6313.8</v>
      </c>
      <c r="L83" s="55"/>
      <c r="M83" s="55">
        <f t="shared" si="28"/>
        <v>6613.0741200000002</v>
      </c>
      <c r="N83" s="55"/>
      <c r="O83" s="55">
        <f t="shared" si="29"/>
        <v>6915.9529146960003</v>
      </c>
      <c r="P83" s="55"/>
    </row>
    <row r="84" spans="1:18">
      <c r="A84" s="53" t="s">
        <v>10</v>
      </c>
      <c r="B84" s="54"/>
      <c r="C84" s="82">
        <v>10044</v>
      </c>
      <c r="D84" s="83"/>
      <c r="E84" s="55">
        <v>9156</v>
      </c>
      <c r="F84" s="55"/>
      <c r="G84" s="82">
        <v>4460</v>
      </c>
      <c r="H84" s="83"/>
      <c r="I84" s="55">
        <v>0</v>
      </c>
      <c r="J84" s="55"/>
      <c r="K84" s="55">
        <f>(E84+G84+G84)/3</f>
        <v>6025.333333333333</v>
      </c>
      <c r="L84" s="55"/>
      <c r="M84" s="55">
        <f t="shared" si="28"/>
        <v>6310.9341333333332</v>
      </c>
      <c r="N84" s="55"/>
      <c r="O84" s="55">
        <f t="shared" si="29"/>
        <v>6599.9749166399997</v>
      </c>
      <c r="P84" s="55"/>
    </row>
    <row r="85" spans="1:18">
      <c r="A85" s="53" t="s">
        <v>11</v>
      </c>
      <c r="B85" s="54"/>
      <c r="C85" s="82">
        <v>4851.3</v>
      </c>
      <c r="D85" s="83"/>
      <c r="E85" s="55">
        <v>6186</v>
      </c>
      <c r="F85" s="55"/>
      <c r="G85" s="82">
        <v>2700</v>
      </c>
      <c r="H85" s="83"/>
      <c r="I85" s="55">
        <v>2600</v>
      </c>
      <c r="J85" s="55"/>
      <c r="K85" s="55">
        <f t="shared" si="30"/>
        <v>2735.98</v>
      </c>
      <c r="L85" s="55"/>
      <c r="M85" s="55">
        <f t="shared" si="28"/>
        <v>2865.6654520000002</v>
      </c>
      <c r="N85" s="55"/>
      <c r="O85" s="55">
        <f t="shared" si="29"/>
        <v>2996.9129297016002</v>
      </c>
      <c r="P85" s="55"/>
    </row>
    <row r="86" spans="1:18">
      <c r="A86" s="53" t="s">
        <v>12</v>
      </c>
      <c r="B86" s="54"/>
      <c r="C86" s="82">
        <v>8913</v>
      </c>
      <c r="D86" s="83"/>
      <c r="E86" s="55">
        <v>4923</v>
      </c>
      <c r="F86" s="55"/>
      <c r="G86" s="82">
        <v>6480</v>
      </c>
      <c r="H86" s="83"/>
      <c r="I86" s="55">
        <v>3970</v>
      </c>
      <c r="J86" s="55"/>
      <c r="K86" s="55">
        <f>I86*5.23%+I86</f>
        <v>4177.6310000000003</v>
      </c>
      <c r="L86" s="55"/>
      <c r="M86" s="55">
        <f t="shared" si="28"/>
        <v>4375.6507094000008</v>
      </c>
      <c r="N86" s="55"/>
      <c r="O86" s="55">
        <f t="shared" si="29"/>
        <v>4576.0555118905204</v>
      </c>
      <c r="P86" s="55"/>
    </row>
    <row r="87" spans="1:18">
      <c r="A87" s="53" t="s">
        <v>13</v>
      </c>
      <c r="B87" s="54"/>
      <c r="C87" s="82">
        <v>6597</v>
      </c>
      <c r="D87" s="83"/>
      <c r="E87" s="55">
        <v>6382.97</v>
      </c>
      <c r="F87" s="55"/>
      <c r="G87" s="82">
        <v>1200</v>
      </c>
      <c r="H87" s="83"/>
      <c r="I87" s="55">
        <f>(C87+E87+G87)/3</f>
        <v>4726.6566666666668</v>
      </c>
      <c r="J87" s="55"/>
      <c r="K87" s="55">
        <f>I87*5.23%+I87</f>
        <v>4973.8608103333336</v>
      </c>
      <c r="L87" s="55"/>
      <c r="M87" s="55">
        <f t="shared" si="28"/>
        <v>5209.6218127431339</v>
      </c>
      <c r="N87" s="55"/>
      <c r="O87" s="55">
        <f t="shared" si="29"/>
        <v>5448.2224917667691</v>
      </c>
      <c r="P87" s="55"/>
    </row>
    <row r="88" spans="1:18">
      <c r="A88" s="53" t="s">
        <v>14</v>
      </c>
      <c r="B88" s="54"/>
      <c r="C88" s="82">
        <v>2960</v>
      </c>
      <c r="D88" s="83"/>
      <c r="E88" s="55">
        <v>3507.68</v>
      </c>
      <c r="F88" s="55"/>
      <c r="G88" s="82">
        <v>5600</v>
      </c>
      <c r="H88" s="83"/>
      <c r="I88" s="55">
        <f>(C88+E88+G88)/3</f>
        <v>4022.56</v>
      </c>
      <c r="J88" s="55"/>
      <c r="K88" s="55">
        <f t="shared" ref="K88:K89" si="31">I88*5.23%+I88</f>
        <v>4232.9398879999999</v>
      </c>
      <c r="L88" s="55"/>
      <c r="M88" s="55">
        <f t="shared" si="28"/>
        <v>4433.5812386912003</v>
      </c>
      <c r="N88" s="55"/>
      <c r="O88" s="55">
        <f t="shared" si="29"/>
        <v>4636.6392594232575</v>
      </c>
      <c r="P88" s="55"/>
    </row>
    <row r="89" spans="1:18" ht="15.75" thickBot="1">
      <c r="A89" s="56" t="s">
        <v>15</v>
      </c>
      <c r="B89" s="57"/>
      <c r="C89" s="89">
        <v>1800</v>
      </c>
      <c r="D89" s="90"/>
      <c r="E89" s="55">
        <v>3440</v>
      </c>
      <c r="F89" s="55"/>
      <c r="G89" s="89">
        <v>3750</v>
      </c>
      <c r="H89" s="90"/>
      <c r="I89" s="55">
        <f>(C89+E89+G89)/3</f>
        <v>2996.6666666666665</v>
      </c>
      <c r="J89" s="55"/>
      <c r="K89" s="59">
        <f t="shared" si="31"/>
        <v>3153.3923333333332</v>
      </c>
      <c r="L89" s="59"/>
      <c r="M89" s="59">
        <f t="shared" si="28"/>
        <v>3302.8631299333333</v>
      </c>
      <c r="N89" s="59"/>
      <c r="O89" s="55">
        <f t="shared" si="29"/>
        <v>3454.13426128428</v>
      </c>
      <c r="P89" s="55"/>
    </row>
    <row r="90" spans="1:18" ht="15.75" thickBot="1">
      <c r="A90" s="60" t="s">
        <v>16</v>
      </c>
      <c r="B90" s="61"/>
      <c r="C90" s="62">
        <f>SUM(C78:D89)</f>
        <v>46993.649999999994</v>
      </c>
      <c r="D90" s="63"/>
      <c r="E90" s="63">
        <f>SUM(E78:F89)</f>
        <v>61152.6</v>
      </c>
      <c r="F90" s="63"/>
      <c r="G90" s="63">
        <f>SUM(G78:H89)</f>
        <v>49525</v>
      </c>
      <c r="H90" s="63"/>
      <c r="I90" s="63">
        <f>SUM(I78:J89)</f>
        <v>80922.183333333334</v>
      </c>
      <c r="J90" s="63"/>
      <c r="K90" s="63">
        <f>SUM(K78:L89)</f>
        <v>58357.841283333342</v>
      </c>
      <c r="L90" s="63"/>
      <c r="M90" s="63">
        <f>SUM(M78:N89)</f>
        <v>61124.002960163343</v>
      </c>
      <c r="N90" s="63"/>
      <c r="O90" s="63">
        <f>SUM(O78:P89)</f>
        <v>63923.48229573881</v>
      </c>
      <c r="P90" s="65"/>
    </row>
    <row r="91" spans="1:18" ht="15.75" thickBot="1">
      <c r="A91" s="85" t="s">
        <v>17</v>
      </c>
      <c r="B91" s="86"/>
      <c r="C91" s="87"/>
      <c r="D91" s="88"/>
      <c r="E91" s="84">
        <f>E90*100/C90-100</f>
        <v>30.129496219170051</v>
      </c>
      <c r="F91" s="84"/>
      <c r="G91" s="84">
        <f>G90*100/E90-100</f>
        <v>-19.014072991172895</v>
      </c>
      <c r="H91" s="84"/>
      <c r="I91" s="84">
        <f>I90*100/G90-100</f>
        <v>63.396634696281325</v>
      </c>
      <c r="J91" s="84"/>
      <c r="K91" s="84">
        <f>K90*100/I90-100</f>
        <v>-27.884000555265942</v>
      </c>
      <c r="L91" s="84"/>
      <c r="M91" s="84">
        <f>M90*100/K90-100</f>
        <v>4.7400000000000091</v>
      </c>
      <c r="N91" s="84"/>
      <c r="O91" s="84">
        <f>O90*100/M90-100</f>
        <v>4.5799999999999841</v>
      </c>
      <c r="P91" s="84"/>
      <c r="R91" s="7"/>
    </row>
    <row r="93" spans="1:18">
      <c r="A93" s="50" t="s">
        <v>18</v>
      </c>
      <c r="B93" s="50"/>
    </row>
    <row r="94" spans="1:18">
      <c r="A94" s="51" t="str">
        <f>A29</f>
        <v>a) Em 2017 foi utilizado o valor efetivamente arrecadado até o mês de setembro e lançado pela média, o valor a arrecadar para os últimos 03 meses.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</row>
    <row r="95" spans="1:18">
      <c r="A95" s="51" t="str">
        <f t="shared" ref="A95:A96" si="32">A30</f>
        <v>b) Índice de preço corresponde à Inflação projetada para o exercício. A base para 2019 é de 4,25%, 2020 de 4,26% e 2021 é de 4,16% conforme projeção do Banco Central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1:18">
      <c r="A96" s="8" t="str">
        <f t="shared" si="32"/>
        <v>c) CR* - crescimento real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>
      <c r="A97" s="8" t="s">
        <v>82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>
      <c r="A98" s="1" t="s">
        <v>83</v>
      </c>
    </row>
    <row r="101" spans="1:16" ht="15.75">
      <c r="A101" s="81" t="s">
        <v>21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</row>
    <row r="102" spans="1:16" ht="15.75">
      <c r="A102" s="81" t="str">
        <f>A3</f>
        <v>b) METODOLOGIA DE CÁLCULO DA RECEITA 2017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</row>
    <row r="104" spans="1:16">
      <c r="A104" s="51" t="s">
        <v>0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6">
      <c r="A106" s="50" t="s">
        <v>1</v>
      </c>
      <c r="B106" s="50"/>
      <c r="C106" s="50"/>
      <c r="D106" s="3"/>
      <c r="E106" s="78" t="s">
        <v>24</v>
      </c>
      <c r="F106" s="78"/>
      <c r="G106" s="78"/>
    </row>
    <row r="107" spans="1:16" ht="15.75" thickBot="1">
      <c r="A107" s="50"/>
      <c r="B107" s="50"/>
      <c r="C107" s="50"/>
      <c r="D107" s="3"/>
      <c r="E107" s="78"/>
      <c r="F107" s="78"/>
      <c r="G107" s="78"/>
    </row>
    <row r="108" spans="1:16">
      <c r="A108" s="52" t="s">
        <v>3</v>
      </c>
      <c r="B108" s="52"/>
      <c r="C108" s="52"/>
      <c r="D108" s="52"/>
      <c r="G108" s="79">
        <f>G9:L9</f>
        <v>2019</v>
      </c>
      <c r="H108" s="80"/>
      <c r="I108" s="79">
        <f t="shared" ref="I108" si="33">I9:N9</f>
        <v>2020</v>
      </c>
      <c r="J108" s="80"/>
      <c r="K108" s="79">
        <f t="shared" ref="K108" si="34">K9:P9</f>
        <v>2021</v>
      </c>
      <c r="L108" s="80"/>
    </row>
    <row r="109" spans="1:16" ht="15.75" thickBot="1">
      <c r="A109" s="52"/>
      <c r="B109" s="52"/>
      <c r="C109" s="52"/>
      <c r="D109" s="52"/>
      <c r="G109" s="66">
        <f>G10</f>
        <v>4.2500000000000003E-2</v>
      </c>
      <c r="H109" s="67"/>
      <c r="I109" s="66">
        <f t="shared" ref="I109" si="35">I10</f>
        <v>4.2599999999999999E-2</v>
      </c>
      <c r="J109" s="67"/>
      <c r="K109" s="66">
        <f t="shared" ref="K109" si="36">K10</f>
        <v>4.1599999999999998E-2</v>
      </c>
      <c r="L109" s="67"/>
    </row>
    <row r="110" spans="1:16" ht="15.75" thickBot="1">
      <c r="A110" s="4"/>
      <c r="B110" s="4"/>
      <c r="C110" s="4"/>
      <c r="D110" s="4"/>
      <c r="G110" s="6"/>
      <c r="H110" s="4"/>
      <c r="I110" s="6"/>
      <c r="J110" s="4"/>
      <c r="K110" s="6"/>
      <c r="L110" s="4"/>
    </row>
    <row r="111" spans="1:16" ht="15.75" thickBot="1">
      <c r="A111" s="68" t="s">
        <v>20</v>
      </c>
      <c r="B111" s="69"/>
      <c r="C111" s="70">
        <f>C12:P12</f>
        <v>2013</v>
      </c>
      <c r="D111" s="70"/>
      <c r="E111" s="70">
        <f t="shared" ref="E111" si="37">E12:R12</f>
        <v>2014</v>
      </c>
      <c r="F111" s="70"/>
      <c r="G111" s="70">
        <f t="shared" ref="G111" si="38">G12:T12</f>
        <v>2015</v>
      </c>
      <c r="H111" s="70"/>
      <c r="I111" s="70">
        <f t="shared" ref="I111" si="39">I12:V12</f>
        <v>2016</v>
      </c>
      <c r="J111" s="70"/>
      <c r="K111" s="70">
        <f t="shared" ref="K111" si="40">K12:X12</f>
        <v>2017</v>
      </c>
      <c r="L111" s="70"/>
      <c r="M111" s="70">
        <f t="shared" ref="M111" si="41">M12:Z12</f>
        <v>2018</v>
      </c>
      <c r="N111" s="70"/>
      <c r="O111" s="70">
        <f t="shared" ref="O111" si="42">O12:AB12</f>
        <v>2019</v>
      </c>
      <c r="P111" s="70"/>
    </row>
    <row r="112" spans="1:16">
      <c r="A112" s="71" t="s">
        <v>4</v>
      </c>
      <c r="B112" s="72"/>
      <c r="C112" s="73">
        <v>18439.509999999998</v>
      </c>
      <c r="D112" s="73"/>
      <c r="E112" s="73">
        <v>24464.45</v>
      </c>
      <c r="F112" s="73"/>
      <c r="G112" s="73">
        <v>75693.679999999993</v>
      </c>
      <c r="H112" s="73"/>
      <c r="I112" s="73">
        <v>18793.45</v>
      </c>
      <c r="J112" s="73"/>
      <c r="K112" s="74">
        <f>I112*5.23%+I112</f>
        <v>19776.347435</v>
      </c>
      <c r="L112" s="74"/>
      <c r="M112" s="74">
        <f>K112*4.74%+K112</f>
        <v>20713.746303419</v>
      </c>
      <c r="N112" s="74"/>
      <c r="O112" s="55">
        <f>M112*4.58%+M112</f>
        <v>21662.435884115592</v>
      </c>
      <c r="P112" s="55"/>
    </row>
    <row r="113" spans="1:18">
      <c r="A113" s="53" t="s">
        <v>5</v>
      </c>
      <c r="B113" s="54"/>
      <c r="C113" s="55">
        <v>22561.279999999999</v>
      </c>
      <c r="D113" s="55"/>
      <c r="E113" s="55">
        <v>23285.64</v>
      </c>
      <c r="F113" s="55"/>
      <c r="G113" s="55">
        <v>29529.05</v>
      </c>
      <c r="H113" s="55"/>
      <c r="I113" s="55">
        <v>25034.53</v>
      </c>
      <c r="J113" s="55"/>
      <c r="K113" s="55">
        <f>I113*5.23%+I113</f>
        <v>26343.835918999997</v>
      </c>
      <c r="L113" s="55"/>
      <c r="M113" s="55">
        <f t="shared" ref="M113:M123" si="43">K113*4.74%+K113</f>
        <v>27592.533741560597</v>
      </c>
      <c r="N113" s="55"/>
      <c r="O113" s="55">
        <f t="shared" ref="O113:O123" si="44">M113*4.58%+M113</f>
        <v>28856.271786924073</v>
      </c>
      <c r="P113" s="55"/>
    </row>
    <row r="114" spans="1:18">
      <c r="A114" s="53" t="s">
        <v>6</v>
      </c>
      <c r="B114" s="54"/>
      <c r="C114" s="55">
        <v>21122.57</v>
      </c>
      <c r="D114" s="55"/>
      <c r="E114" s="55">
        <v>23943.52</v>
      </c>
      <c r="F114" s="55"/>
      <c r="G114" s="55">
        <v>37629.839999999997</v>
      </c>
      <c r="H114" s="55"/>
      <c r="I114" s="55">
        <v>23947.200000000001</v>
      </c>
      <c r="J114" s="55"/>
      <c r="K114" s="55">
        <f t="shared" ref="K114:K119" si="45">I114*5.23%+I114</f>
        <v>25199.638559999999</v>
      </c>
      <c r="L114" s="55"/>
      <c r="M114" s="55">
        <f t="shared" si="43"/>
        <v>26394.101427744001</v>
      </c>
      <c r="N114" s="55"/>
      <c r="O114" s="55">
        <f t="shared" si="44"/>
        <v>27602.951273134677</v>
      </c>
      <c r="P114" s="55"/>
    </row>
    <row r="115" spans="1:18">
      <c r="A115" s="53" t="s">
        <v>7</v>
      </c>
      <c r="B115" s="54"/>
      <c r="C115" s="55">
        <v>17359.7</v>
      </c>
      <c r="D115" s="55"/>
      <c r="E115" s="55">
        <v>27204.21</v>
      </c>
      <c r="F115" s="55"/>
      <c r="G115" s="55">
        <v>46032.13</v>
      </c>
      <c r="H115" s="55"/>
      <c r="I115" s="55">
        <v>44705.16</v>
      </c>
      <c r="J115" s="55"/>
      <c r="K115" s="55">
        <f t="shared" si="45"/>
        <v>47043.239868000004</v>
      </c>
      <c r="L115" s="55"/>
      <c r="M115" s="55">
        <f t="shared" si="43"/>
        <v>49273.089437743205</v>
      </c>
      <c r="N115" s="55"/>
      <c r="O115" s="55">
        <f t="shared" si="44"/>
        <v>51529.796933991842</v>
      </c>
      <c r="P115" s="55"/>
    </row>
    <row r="116" spans="1:18">
      <c r="A116" s="53" t="s">
        <v>8</v>
      </c>
      <c r="B116" s="54"/>
      <c r="C116" s="55">
        <v>29420.68</v>
      </c>
      <c r="D116" s="55"/>
      <c r="E116" s="55">
        <v>28114.27</v>
      </c>
      <c r="F116" s="55"/>
      <c r="G116" s="55">
        <v>26457.360000000001</v>
      </c>
      <c r="H116" s="55"/>
      <c r="I116" s="55">
        <v>25872.080000000002</v>
      </c>
      <c r="J116" s="55"/>
      <c r="K116" s="55">
        <f t="shared" si="45"/>
        <v>27225.189784000002</v>
      </c>
      <c r="L116" s="55"/>
      <c r="M116" s="55">
        <f t="shared" si="43"/>
        <v>28515.663779761602</v>
      </c>
      <c r="N116" s="55"/>
      <c r="O116" s="55">
        <f t="shared" si="44"/>
        <v>29821.681180874682</v>
      </c>
      <c r="P116" s="55"/>
    </row>
    <row r="117" spans="1:18">
      <c r="A117" s="53" t="s">
        <v>9</v>
      </c>
      <c r="B117" s="54"/>
      <c r="C117" s="55">
        <v>21235.919999999998</v>
      </c>
      <c r="D117" s="55"/>
      <c r="E117" s="55">
        <v>29306.52</v>
      </c>
      <c r="F117" s="55"/>
      <c r="G117" s="55">
        <v>24887.45</v>
      </c>
      <c r="H117" s="55"/>
      <c r="I117" s="55">
        <v>24480.65</v>
      </c>
      <c r="J117" s="55"/>
      <c r="K117" s="55">
        <f t="shared" si="45"/>
        <v>25760.987995000003</v>
      </c>
      <c r="L117" s="55"/>
      <c r="M117" s="55">
        <f t="shared" si="43"/>
        <v>26982.058825963002</v>
      </c>
      <c r="N117" s="55"/>
      <c r="O117" s="55">
        <f t="shared" si="44"/>
        <v>28217.837120192107</v>
      </c>
      <c r="P117" s="55"/>
    </row>
    <row r="118" spans="1:18">
      <c r="A118" s="53" t="s">
        <v>10</v>
      </c>
      <c r="B118" s="54"/>
      <c r="C118" s="55">
        <v>22496.880000000001</v>
      </c>
      <c r="D118" s="55"/>
      <c r="E118" s="55">
        <v>28337.07</v>
      </c>
      <c r="F118" s="55"/>
      <c r="G118" s="55">
        <v>22245.86</v>
      </c>
      <c r="H118" s="55"/>
      <c r="I118" s="55">
        <v>25336.81</v>
      </c>
      <c r="J118" s="55"/>
      <c r="K118" s="55">
        <f t="shared" si="45"/>
        <v>26661.925163</v>
      </c>
      <c r="L118" s="55"/>
      <c r="M118" s="55">
        <f t="shared" si="43"/>
        <v>27925.700415726198</v>
      </c>
      <c r="N118" s="55"/>
      <c r="O118" s="55">
        <f t="shared" si="44"/>
        <v>29204.697494766457</v>
      </c>
      <c r="P118" s="55"/>
    </row>
    <row r="119" spans="1:18">
      <c r="A119" s="53" t="s">
        <v>11</v>
      </c>
      <c r="B119" s="54"/>
      <c r="C119" s="55">
        <v>21226.54</v>
      </c>
      <c r="D119" s="55"/>
      <c r="E119" s="55">
        <v>23661.14</v>
      </c>
      <c r="F119" s="55"/>
      <c r="G119" s="55">
        <v>30211.55</v>
      </c>
      <c r="H119" s="55"/>
      <c r="I119" s="55">
        <v>26790.42</v>
      </c>
      <c r="J119" s="55"/>
      <c r="K119" s="55">
        <f t="shared" si="45"/>
        <v>28191.558965999997</v>
      </c>
      <c r="L119" s="55"/>
      <c r="M119" s="55">
        <f t="shared" si="43"/>
        <v>29527.838860988399</v>
      </c>
      <c r="N119" s="55"/>
      <c r="O119" s="55">
        <f t="shared" si="44"/>
        <v>30880.213880821666</v>
      </c>
      <c r="P119" s="55"/>
    </row>
    <row r="120" spans="1:18">
      <c r="A120" s="53" t="s">
        <v>12</v>
      </c>
      <c r="B120" s="54"/>
      <c r="C120" s="55">
        <v>23707.23</v>
      </c>
      <c r="D120" s="55"/>
      <c r="E120" s="55">
        <v>29249.02</v>
      </c>
      <c r="F120" s="55"/>
      <c r="G120" s="55">
        <v>16030.55</v>
      </c>
      <c r="H120" s="55"/>
      <c r="I120" s="55">
        <v>28828.35</v>
      </c>
      <c r="J120" s="55"/>
      <c r="K120" s="55">
        <f>I120*5.23%+I120</f>
        <v>30336.072704999999</v>
      </c>
      <c r="L120" s="55"/>
      <c r="M120" s="55">
        <f t="shared" si="43"/>
        <v>31774.002551217</v>
      </c>
      <c r="N120" s="55"/>
      <c r="O120" s="55">
        <f t="shared" si="44"/>
        <v>33229.25186806274</v>
      </c>
      <c r="P120" s="55"/>
    </row>
    <row r="121" spans="1:18">
      <c r="A121" s="53" t="s">
        <v>13</v>
      </c>
      <c r="B121" s="54"/>
      <c r="C121" s="55">
        <v>17249.57</v>
      </c>
      <c r="D121" s="55"/>
      <c r="E121" s="55">
        <v>26036.6</v>
      </c>
      <c r="F121" s="55"/>
      <c r="G121" s="55">
        <v>20595.72</v>
      </c>
      <c r="H121" s="55"/>
      <c r="I121" s="55">
        <f>(C121+E121+G121)/3</f>
        <v>21293.963333333333</v>
      </c>
      <c r="J121" s="55"/>
      <c r="K121" s="55">
        <f>I121*5.23%+I121</f>
        <v>22407.637615666667</v>
      </c>
      <c r="L121" s="55"/>
      <c r="M121" s="55">
        <f t="shared" si="43"/>
        <v>23469.759638649266</v>
      </c>
      <c r="N121" s="55"/>
      <c r="O121" s="55">
        <f t="shared" si="44"/>
        <v>24544.674630099402</v>
      </c>
      <c r="P121" s="55"/>
    </row>
    <row r="122" spans="1:18">
      <c r="A122" s="53" t="s">
        <v>14</v>
      </c>
      <c r="B122" s="54"/>
      <c r="C122" s="55">
        <v>30049.71</v>
      </c>
      <c r="D122" s="55"/>
      <c r="E122" s="55">
        <v>24940.560000000001</v>
      </c>
      <c r="F122" s="55"/>
      <c r="G122" s="55">
        <v>22002.61</v>
      </c>
      <c r="H122" s="55"/>
      <c r="I122" s="55">
        <f>(C122+E122+G122)/3</f>
        <v>25664.293333333335</v>
      </c>
      <c r="J122" s="55"/>
      <c r="K122" s="55">
        <f t="shared" ref="K122:K123" si="46">I122*5.23%+I122</f>
        <v>27006.535874666668</v>
      </c>
      <c r="L122" s="55"/>
      <c r="M122" s="55">
        <f t="shared" si="43"/>
        <v>28286.645675125867</v>
      </c>
      <c r="N122" s="55"/>
      <c r="O122" s="55">
        <f t="shared" si="44"/>
        <v>29582.174047046632</v>
      </c>
      <c r="P122" s="55"/>
    </row>
    <row r="123" spans="1:18" ht="15.75" thickBot="1">
      <c r="A123" s="56" t="s">
        <v>15</v>
      </c>
      <c r="B123" s="57"/>
      <c r="C123" s="58">
        <v>23381.7</v>
      </c>
      <c r="D123" s="58"/>
      <c r="E123" s="55">
        <v>26510.25</v>
      </c>
      <c r="F123" s="55"/>
      <c r="G123" s="58">
        <v>30375.75</v>
      </c>
      <c r="H123" s="58"/>
      <c r="I123" s="55">
        <f>(C123+E123+G123)/3</f>
        <v>26755.899999999998</v>
      </c>
      <c r="J123" s="55"/>
      <c r="K123" s="59">
        <f t="shared" si="46"/>
        <v>28155.233569999997</v>
      </c>
      <c r="L123" s="59"/>
      <c r="M123" s="59">
        <f t="shared" si="43"/>
        <v>29489.791641217998</v>
      </c>
      <c r="N123" s="59"/>
      <c r="O123" s="55">
        <f t="shared" si="44"/>
        <v>30840.424098385782</v>
      </c>
      <c r="P123" s="55"/>
    </row>
    <row r="124" spans="1:18" ht="15.75" thickBot="1">
      <c r="A124" s="60" t="s">
        <v>16</v>
      </c>
      <c r="B124" s="61"/>
      <c r="C124" s="62">
        <f>SUM(C112:D123)</f>
        <v>268251.28999999998</v>
      </c>
      <c r="D124" s="63"/>
      <c r="E124" s="63">
        <f>SUM(E112:F123)</f>
        <v>315053.25</v>
      </c>
      <c r="F124" s="63"/>
      <c r="G124" s="63">
        <f>SUM(G112:H123)</f>
        <v>381691.54999999993</v>
      </c>
      <c r="H124" s="63"/>
      <c r="I124" s="63">
        <f>SUM(I112:J123)</f>
        <v>317502.8066666667</v>
      </c>
      <c r="J124" s="63"/>
      <c r="K124" s="63">
        <f>SUM(K112:L123)</f>
        <v>334108.20345533331</v>
      </c>
      <c r="L124" s="63"/>
      <c r="M124" s="63">
        <f>SUM(M112:N123)</f>
        <v>349944.93229911616</v>
      </c>
      <c r="N124" s="63"/>
      <c r="O124" s="63">
        <f>SUM(O112:P123)</f>
        <v>365972.41019841557</v>
      </c>
      <c r="P124" s="65"/>
      <c r="R124" s="7"/>
    </row>
    <row r="125" spans="1:18" ht="15.75" thickBot="1">
      <c r="A125" s="85" t="s">
        <v>17</v>
      </c>
      <c r="B125" s="86"/>
      <c r="C125" s="87"/>
      <c r="D125" s="88"/>
      <c r="E125" s="84">
        <f>E124*100/C124-100</f>
        <v>17.447058688888333</v>
      </c>
      <c r="F125" s="84"/>
      <c r="G125" s="84">
        <f>G124*100/E124-100</f>
        <v>21.151440272398375</v>
      </c>
      <c r="H125" s="84"/>
      <c r="I125" s="84">
        <f>I124*100/G124-100</f>
        <v>-16.816914949606101</v>
      </c>
      <c r="J125" s="84"/>
      <c r="K125" s="84">
        <f>K124*100/I124-100</f>
        <v>5.2299999999999756</v>
      </c>
      <c r="L125" s="84"/>
      <c r="M125" s="84">
        <f>M124*100/K124-100</f>
        <v>4.7400000000000233</v>
      </c>
      <c r="N125" s="84"/>
      <c r="O125" s="84">
        <f>O124*100/M124-100</f>
        <v>4.5799999999999699</v>
      </c>
      <c r="P125" s="84"/>
    </row>
    <row r="127" spans="1:18">
      <c r="A127" s="50" t="s">
        <v>18</v>
      </c>
      <c r="B127" s="50"/>
      <c r="E127" s="7"/>
    </row>
    <row r="128" spans="1:18">
      <c r="A128" s="51" t="str">
        <f>A62</f>
        <v>a) Em 2017 foi utilizado o valor efetivamente arrecadado até o mês de setembro e lançado pela média, o valor a arrecadar para os últimos 03 meses.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</row>
    <row r="129" spans="1:16">
      <c r="A129" s="51" t="str">
        <f t="shared" ref="A129:A130" si="47">A63</f>
        <v>b) Índice de preço corresponde à Inflação projetada para o exercício. A base para 2019 é de 4,25%, 2020 de 4,26% e 2021 é de 4,16% conforme projeção do Banco Central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</row>
    <row r="130" spans="1:16">
      <c r="A130" s="51" t="str">
        <f t="shared" si="47"/>
        <v>c) CR* - crescimento real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</row>
    <row r="131" spans="1:16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</row>
    <row r="133" spans="1:16" ht="15.75">
      <c r="A133" s="81" t="s">
        <v>21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</row>
    <row r="134" spans="1:16" ht="15.75">
      <c r="A134" s="81" t="str">
        <f>A3</f>
        <v>b) METODOLOGIA DE CÁLCULO DA RECEITA 2017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</row>
    <row r="136" spans="1:16">
      <c r="A136" s="51" t="s">
        <v>0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6">
      <c r="A138" s="50" t="s">
        <v>1</v>
      </c>
      <c r="B138" s="50"/>
      <c r="C138" s="50"/>
      <c r="D138" s="3"/>
      <c r="E138" s="78" t="s">
        <v>25</v>
      </c>
      <c r="F138" s="78"/>
      <c r="G138" s="78"/>
    </row>
    <row r="139" spans="1:16" ht="15.75" thickBot="1">
      <c r="A139" s="50"/>
      <c r="B139" s="50"/>
      <c r="C139" s="50"/>
      <c r="D139" s="3"/>
      <c r="E139" s="78"/>
      <c r="F139" s="78"/>
      <c r="G139" s="78"/>
    </row>
    <row r="140" spans="1:16">
      <c r="A140" s="52" t="s">
        <v>3</v>
      </c>
      <c r="B140" s="52"/>
      <c r="C140" s="52"/>
      <c r="D140" s="52"/>
      <c r="G140" s="79">
        <f>G9:L9</f>
        <v>2019</v>
      </c>
      <c r="H140" s="80"/>
      <c r="I140" s="79">
        <f t="shared" ref="I140" si="48">I9:N9</f>
        <v>2020</v>
      </c>
      <c r="J140" s="80"/>
      <c r="K140" s="79">
        <f t="shared" ref="K140" si="49">K9:P9</f>
        <v>2021</v>
      </c>
      <c r="L140" s="80"/>
    </row>
    <row r="141" spans="1:16" ht="15.75" thickBot="1">
      <c r="A141" s="52"/>
      <c r="B141" s="52"/>
      <c r="C141" s="52"/>
      <c r="D141" s="52"/>
      <c r="G141" s="66">
        <f>G10</f>
        <v>4.2500000000000003E-2</v>
      </c>
      <c r="H141" s="67"/>
      <c r="I141" s="66">
        <f t="shared" ref="I141" si="50">I10</f>
        <v>4.2599999999999999E-2</v>
      </c>
      <c r="J141" s="67"/>
      <c r="K141" s="66">
        <f t="shared" ref="K141" si="51">K10</f>
        <v>4.1599999999999998E-2</v>
      </c>
      <c r="L141" s="67"/>
    </row>
    <row r="142" spans="1:16" ht="15.75" thickBot="1">
      <c r="A142" s="4"/>
      <c r="B142" s="4"/>
      <c r="C142" s="4"/>
      <c r="D142" s="4"/>
      <c r="G142" s="6"/>
      <c r="H142" s="4"/>
      <c r="I142" s="6"/>
      <c r="J142" s="4"/>
      <c r="K142" s="6"/>
      <c r="L142" s="4"/>
    </row>
    <row r="143" spans="1:16" ht="15.75" thickBot="1">
      <c r="A143" s="68" t="s">
        <v>20</v>
      </c>
      <c r="B143" s="69"/>
      <c r="C143" s="70">
        <f>C12:P12</f>
        <v>2013</v>
      </c>
      <c r="D143" s="70"/>
      <c r="E143" s="70">
        <f t="shared" ref="E143" si="52">E12:R12</f>
        <v>2014</v>
      </c>
      <c r="F143" s="70"/>
      <c r="G143" s="70">
        <f t="shared" ref="G143" si="53">G12:T12</f>
        <v>2015</v>
      </c>
      <c r="H143" s="70"/>
      <c r="I143" s="70">
        <f t="shared" ref="I143" si="54">I12:V12</f>
        <v>2016</v>
      </c>
      <c r="J143" s="70"/>
      <c r="K143" s="70">
        <f t="shared" ref="K143" si="55">K12:X12</f>
        <v>2017</v>
      </c>
      <c r="L143" s="70"/>
      <c r="M143" s="70">
        <f t="shared" ref="M143" si="56">M12:Z12</f>
        <v>2018</v>
      </c>
      <c r="N143" s="70"/>
      <c r="O143" s="70">
        <f t="shared" ref="O143" si="57">O12:AB12</f>
        <v>2019</v>
      </c>
      <c r="P143" s="70"/>
    </row>
    <row r="144" spans="1:16">
      <c r="A144" s="71" t="s">
        <v>4</v>
      </c>
      <c r="B144" s="72"/>
      <c r="C144" s="73">
        <v>695.21</v>
      </c>
      <c r="D144" s="73"/>
      <c r="E144" s="73">
        <v>3314.96</v>
      </c>
      <c r="F144" s="73"/>
      <c r="G144" s="73">
        <v>1105.1400000000001</v>
      </c>
      <c r="H144" s="73"/>
      <c r="I144" s="73">
        <v>1154.8499999999999</v>
      </c>
      <c r="J144" s="73"/>
      <c r="K144" s="74">
        <f>I144*5.23%+I144</f>
        <v>1215.2486549999999</v>
      </c>
      <c r="L144" s="74"/>
      <c r="M144" s="74">
        <f>K144*4.74%+K144</f>
        <v>1272.8514412469999</v>
      </c>
      <c r="N144" s="74"/>
      <c r="O144" s="55">
        <f>M144*4.58%+M144</f>
        <v>1331.1480372561125</v>
      </c>
      <c r="P144" s="55"/>
    </row>
    <row r="145" spans="1:18">
      <c r="A145" s="53" t="s">
        <v>5</v>
      </c>
      <c r="B145" s="54"/>
      <c r="C145" s="55">
        <v>2070.75</v>
      </c>
      <c r="D145" s="55"/>
      <c r="E145" s="55">
        <v>6514.31</v>
      </c>
      <c r="F145" s="55"/>
      <c r="G145" s="55">
        <v>1880.47</v>
      </c>
      <c r="H145" s="55"/>
      <c r="I145" s="55">
        <v>6394.46</v>
      </c>
      <c r="J145" s="55"/>
      <c r="K145" s="55">
        <f>I145*5.23%+I145</f>
        <v>6728.8902580000004</v>
      </c>
      <c r="L145" s="55"/>
      <c r="M145" s="55">
        <f t="shared" ref="M145:M155" si="58">K145*4.74%+K145</f>
        <v>7047.8396562292</v>
      </c>
      <c r="N145" s="55"/>
      <c r="O145" s="55">
        <f t="shared" ref="O145:O155" si="59">M145*4.58%+M145</f>
        <v>7370.6307124844971</v>
      </c>
      <c r="P145" s="55"/>
    </row>
    <row r="146" spans="1:18">
      <c r="A146" s="53" t="s">
        <v>6</v>
      </c>
      <c r="B146" s="54"/>
      <c r="C146" s="55">
        <v>47806.29</v>
      </c>
      <c r="D146" s="55"/>
      <c r="E146" s="55">
        <v>51040.79</v>
      </c>
      <c r="F146" s="55"/>
      <c r="G146" s="55">
        <v>55779.8</v>
      </c>
      <c r="H146" s="55"/>
      <c r="I146" s="55">
        <v>57444.33</v>
      </c>
      <c r="J146" s="55"/>
      <c r="K146" s="55">
        <f t="shared" ref="K146:K151" si="60">I146*5.23%+I146</f>
        <v>60448.668459</v>
      </c>
      <c r="L146" s="55"/>
      <c r="M146" s="55">
        <f t="shared" si="58"/>
        <v>63313.935343956604</v>
      </c>
      <c r="N146" s="55"/>
      <c r="O146" s="55">
        <f t="shared" si="59"/>
        <v>66213.71358270981</v>
      </c>
      <c r="P146" s="55"/>
    </row>
    <row r="147" spans="1:18">
      <c r="A147" s="53" t="s">
        <v>7</v>
      </c>
      <c r="B147" s="54"/>
      <c r="C147" s="55">
        <v>28299.69</v>
      </c>
      <c r="D147" s="55"/>
      <c r="E147" s="55">
        <v>15690.02</v>
      </c>
      <c r="F147" s="55"/>
      <c r="G147" s="55">
        <v>17835.150000000001</v>
      </c>
      <c r="H147" s="55"/>
      <c r="I147" s="55">
        <v>14083.08</v>
      </c>
      <c r="J147" s="55"/>
      <c r="K147" s="55">
        <f t="shared" si="60"/>
        <v>14819.625083999999</v>
      </c>
      <c r="L147" s="55"/>
      <c r="M147" s="55">
        <f t="shared" si="58"/>
        <v>15522.0753129816</v>
      </c>
      <c r="N147" s="55"/>
      <c r="O147" s="55">
        <f t="shared" si="59"/>
        <v>16232.986362316158</v>
      </c>
      <c r="P147" s="55"/>
    </row>
    <row r="148" spans="1:18">
      <c r="A148" s="53" t="s">
        <v>8</v>
      </c>
      <c r="B148" s="54"/>
      <c r="C148" s="55">
        <v>9732.27</v>
      </c>
      <c r="D148" s="55"/>
      <c r="E148" s="55">
        <v>8438.2199999999993</v>
      </c>
      <c r="F148" s="55"/>
      <c r="G148" s="55">
        <v>5609.15</v>
      </c>
      <c r="H148" s="55"/>
      <c r="I148" s="55">
        <v>11019.35</v>
      </c>
      <c r="J148" s="55"/>
      <c r="K148" s="55">
        <f t="shared" si="60"/>
        <v>11595.662005</v>
      </c>
      <c r="L148" s="55"/>
      <c r="M148" s="55">
        <f t="shared" si="58"/>
        <v>12145.296384036999</v>
      </c>
      <c r="N148" s="55"/>
      <c r="O148" s="55">
        <f t="shared" si="59"/>
        <v>12701.550958425894</v>
      </c>
      <c r="P148" s="55"/>
    </row>
    <row r="149" spans="1:18">
      <c r="A149" s="53" t="s">
        <v>9</v>
      </c>
      <c r="B149" s="54"/>
      <c r="C149" s="55">
        <v>5094.43</v>
      </c>
      <c r="D149" s="55"/>
      <c r="E149" s="55">
        <v>6078.85</v>
      </c>
      <c r="F149" s="55"/>
      <c r="G149" s="55">
        <v>6420.71</v>
      </c>
      <c r="H149" s="55"/>
      <c r="I149" s="55">
        <v>5669.57</v>
      </c>
      <c r="J149" s="55"/>
      <c r="K149" s="55">
        <f t="shared" si="60"/>
        <v>5966.0885109999999</v>
      </c>
      <c r="L149" s="55"/>
      <c r="M149" s="55">
        <f t="shared" si="58"/>
        <v>6248.8811064213996</v>
      </c>
      <c r="N149" s="55"/>
      <c r="O149" s="55">
        <f t="shared" si="59"/>
        <v>6535.0798610954998</v>
      </c>
      <c r="P149" s="55"/>
    </row>
    <row r="150" spans="1:18">
      <c r="A150" s="53" t="s">
        <v>10</v>
      </c>
      <c r="B150" s="54"/>
      <c r="C150" s="55">
        <v>7141.45</v>
      </c>
      <c r="D150" s="55"/>
      <c r="E150" s="55">
        <v>3166.06</v>
      </c>
      <c r="F150" s="55"/>
      <c r="G150" s="55">
        <v>3732.69</v>
      </c>
      <c r="H150" s="55"/>
      <c r="I150" s="55">
        <v>3673.85</v>
      </c>
      <c r="J150" s="55"/>
      <c r="K150" s="55">
        <f t="shared" si="60"/>
        <v>3865.9923549999999</v>
      </c>
      <c r="L150" s="55"/>
      <c r="M150" s="55">
        <f t="shared" si="58"/>
        <v>4049.2403926269999</v>
      </c>
      <c r="N150" s="55"/>
      <c r="O150" s="55">
        <f t="shared" si="59"/>
        <v>4234.6956026093167</v>
      </c>
      <c r="P150" s="55"/>
    </row>
    <row r="151" spans="1:18">
      <c r="A151" s="53" t="s">
        <v>11</v>
      </c>
      <c r="B151" s="54"/>
      <c r="C151" s="55">
        <v>4307.49</v>
      </c>
      <c r="D151" s="55"/>
      <c r="E151" s="55">
        <v>4904.88</v>
      </c>
      <c r="F151" s="55"/>
      <c r="G151" s="55">
        <v>2742.05</v>
      </c>
      <c r="H151" s="55"/>
      <c r="I151" s="55">
        <v>4007.27</v>
      </c>
      <c r="J151" s="55"/>
      <c r="K151" s="55">
        <f t="shared" si="60"/>
        <v>4216.8502209999997</v>
      </c>
      <c r="L151" s="55"/>
      <c r="M151" s="55">
        <f t="shared" si="58"/>
        <v>4416.7289214754001</v>
      </c>
      <c r="N151" s="55"/>
      <c r="O151" s="55">
        <f t="shared" si="59"/>
        <v>4619.0151060789731</v>
      </c>
      <c r="P151" s="55"/>
    </row>
    <row r="152" spans="1:18">
      <c r="A152" s="53" t="s">
        <v>12</v>
      </c>
      <c r="B152" s="54"/>
      <c r="C152" s="55">
        <v>2729.12</v>
      </c>
      <c r="D152" s="55"/>
      <c r="E152" s="55">
        <v>4396.34</v>
      </c>
      <c r="F152" s="55"/>
      <c r="G152" s="55">
        <v>1929.84</v>
      </c>
      <c r="H152" s="55"/>
      <c r="I152" s="55">
        <v>3311.97</v>
      </c>
      <c r="J152" s="55"/>
      <c r="K152" s="55">
        <f>I152*5.23%+I152</f>
        <v>3485.1860309999997</v>
      </c>
      <c r="L152" s="55"/>
      <c r="M152" s="55">
        <f t="shared" si="58"/>
        <v>3650.3838488693996</v>
      </c>
      <c r="N152" s="55"/>
      <c r="O152" s="55">
        <f t="shared" si="59"/>
        <v>3817.5714291476179</v>
      </c>
      <c r="P152" s="55"/>
    </row>
    <row r="153" spans="1:18">
      <c r="A153" s="53" t="s">
        <v>13</v>
      </c>
      <c r="B153" s="54"/>
      <c r="C153" s="55">
        <v>3460.02</v>
      </c>
      <c r="D153" s="55"/>
      <c r="E153" s="55">
        <v>4940.46</v>
      </c>
      <c r="F153" s="55"/>
      <c r="G153" s="55">
        <v>3515.62</v>
      </c>
      <c r="H153" s="55"/>
      <c r="I153" s="55">
        <f>(C153+E153+G153)/3</f>
        <v>3972.0333333333328</v>
      </c>
      <c r="J153" s="55"/>
      <c r="K153" s="55">
        <f>I153*5.23%+I153</f>
        <v>4179.7706766666661</v>
      </c>
      <c r="L153" s="55"/>
      <c r="M153" s="55">
        <f t="shared" si="58"/>
        <v>4377.8918067406657</v>
      </c>
      <c r="N153" s="55"/>
      <c r="O153" s="55">
        <f t="shared" si="59"/>
        <v>4578.399251489388</v>
      </c>
      <c r="P153" s="55"/>
    </row>
    <row r="154" spans="1:18">
      <c r="A154" s="53" t="s">
        <v>14</v>
      </c>
      <c r="B154" s="54"/>
      <c r="C154" s="55">
        <v>2684.93</v>
      </c>
      <c r="D154" s="55"/>
      <c r="E154" s="55">
        <v>1309.2</v>
      </c>
      <c r="F154" s="55"/>
      <c r="G154" s="55">
        <v>3011.32</v>
      </c>
      <c r="H154" s="55"/>
      <c r="I154" s="55">
        <f>(C154+E154+G154)/3</f>
        <v>2335.15</v>
      </c>
      <c r="J154" s="55"/>
      <c r="K154" s="55">
        <f t="shared" ref="K154:K155" si="61">I154*5.23%+I154</f>
        <v>2457.2783450000002</v>
      </c>
      <c r="L154" s="55"/>
      <c r="M154" s="55">
        <f t="shared" si="58"/>
        <v>2573.753338553</v>
      </c>
      <c r="N154" s="55"/>
      <c r="O154" s="55">
        <f t="shared" si="59"/>
        <v>2691.6312414587273</v>
      </c>
      <c r="P154" s="55"/>
    </row>
    <row r="155" spans="1:18" ht="15.75" thickBot="1">
      <c r="A155" s="56" t="s">
        <v>15</v>
      </c>
      <c r="B155" s="57"/>
      <c r="C155" s="58">
        <v>2368.21</v>
      </c>
      <c r="D155" s="58"/>
      <c r="E155" s="55">
        <v>3342.46</v>
      </c>
      <c r="F155" s="55"/>
      <c r="G155" s="58">
        <v>8073.41</v>
      </c>
      <c r="H155" s="58"/>
      <c r="I155" s="55">
        <f>(C155+E155+G155)/3</f>
        <v>4594.6933333333336</v>
      </c>
      <c r="J155" s="55"/>
      <c r="K155" s="59">
        <f t="shared" si="61"/>
        <v>4834.9957946666673</v>
      </c>
      <c r="L155" s="59"/>
      <c r="M155" s="59">
        <f t="shared" si="58"/>
        <v>5064.1745953338677</v>
      </c>
      <c r="N155" s="59"/>
      <c r="O155" s="55">
        <f t="shared" si="59"/>
        <v>5296.1137918001587</v>
      </c>
      <c r="P155" s="55"/>
    </row>
    <row r="156" spans="1:18" ht="15.75" thickBot="1">
      <c r="A156" s="60" t="s">
        <v>16</v>
      </c>
      <c r="B156" s="61"/>
      <c r="C156" s="62">
        <f>SUM(C144:D155)</f>
        <v>116389.86000000002</v>
      </c>
      <c r="D156" s="63"/>
      <c r="E156" s="63">
        <f>SUM(E144:F155)</f>
        <v>113136.55000000002</v>
      </c>
      <c r="F156" s="63"/>
      <c r="G156" s="63">
        <f>SUM(G144:H155)</f>
        <v>111635.35</v>
      </c>
      <c r="H156" s="63"/>
      <c r="I156" s="64">
        <f>SUM(I144:J155)</f>
        <v>117660.60666666669</v>
      </c>
      <c r="J156" s="62"/>
      <c r="K156" s="63">
        <f>SUM(K144:L155)</f>
        <v>123814.25639533333</v>
      </c>
      <c r="L156" s="63"/>
      <c r="M156" s="63">
        <f>SUM(M144:N155)</f>
        <v>129683.05214847212</v>
      </c>
      <c r="N156" s="63"/>
      <c r="O156" s="63">
        <f>SUM(O144:P155)</f>
        <v>135622.53593687215</v>
      </c>
      <c r="P156" s="65"/>
      <c r="R156" s="7"/>
    </row>
    <row r="157" spans="1:18" ht="15.75" thickBot="1">
      <c r="A157" s="85" t="s">
        <v>17</v>
      </c>
      <c r="B157" s="86"/>
      <c r="C157" s="87"/>
      <c r="D157" s="88"/>
      <c r="E157" s="84">
        <f>E156*100/C156-100</f>
        <v>-2.7951833604748657</v>
      </c>
      <c r="F157" s="84"/>
      <c r="G157" s="84">
        <f>G156*100/E156-100</f>
        <v>-1.3268921493540518</v>
      </c>
      <c r="H157" s="84"/>
      <c r="I157" s="84">
        <f>I156*100/G156-100</f>
        <v>5.3972658899413801</v>
      </c>
      <c r="J157" s="84"/>
      <c r="K157" s="84">
        <f>K156*100/I156-100</f>
        <v>5.2299999999999756</v>
      </c>
      <c r="L157" s="84"/>
      <c r="M157" s="84">
        <f>M156*100/K156-100</f>
        <v>4.7399999999999949</v>
      </c>
      <c r="N157" s="84"/>
      <c r="O157" s="84">
        <f>O156*100/M156-100</f>
        <v>4.5800000000000125</v>
      </c>
      <c r="P157" s="84"/>
    </row>
    <row r="159" spans="1:18">
      <c r="A159" s="50" t="s">
        <v>18</v>
      </c>
      <c r="B159" s="50"/>
    </row>
    <row r="160" spans="1:18">
      <c r="A160" s="51" t="str">
        <f>A62</f>
        <v>a) Em 2017 foi utilizado o valor efetivamente arrecadado até o mês de setembro e lançado pela média, o valor a arrecadar para os últimos 03 meses.</v>
      </c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</row>
    <row r="161" spans="1:16">
      <c r="A161" s="51" t="str">
        <f t="shared" ref="A161:A162" si="62">A63</f>
        <v>b) Índice de preço corresponde à Inflação projetada para o exercício. A base para 2019 é de 4,25%, 2020 de 4,26% e 2021 é de 4,16% conforme projeção do Banco Central</v>
      </c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</row>
    <row r="162" spans="1:16">
      <c r="A162" s="51" t="str">
        <f t="shared" si="62"/>
        <v>c) CR* - crescimento real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</row>
    <row r="163" spans="1:16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</row>
    <row r="165" spans="1:16" ht="15.75">
      <c r="A165" s="81" t="s">
        <v>21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ht="15.75">
      <c r="A166" s="81" t="str">
        <f>A3</f>
        <v>b) METODOLOGIA DE CÁLCULO DA RECEITA 2017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8" spans="1:16">
      <c r="A168" s="51" t="s">
        <v>0</v>
      </c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1: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6">
      <c r="A170" s="50" t="s">
        <v>1</v>
      </c>
      <c r="B170" s="50"/>
      <c r="C170" s="50"/>
      <c r="D170" s="3"/>
      <c r="E170" s="78" t="s">
        <v>55</v>
      </c>
      <c r="F170" s="78"/>
      <c r="G170" s="78"/>
      <c r="H170" s="78"/>
      <c r="I170" s="78"/>
    </row>
    <row r="171" spans="1:16" ht="15.75" thickBot="1">
      <c r="A171" s="50"/>
      <c r="B171" s="50"/>
      <c r="C171" s="50"/>
      <c r="D171" s="3"/>
      <c r="E171" s="78"/>
      <c r="F171" s="78"/>
      <c r="G171" s="78"/>
    </row>
    <row r="172" spans="1:16">
      <c r="A172" s="52" t="s">
        <v>3</v>
      </c>
      <c r="B172" s="52"/>
      <c r="C172" s="52"/>
      <c r="D172" s="52"/>
      <c r="G172" s="79">
        <f>G9:L9</f>
        <v>2019</v>
      </c>
      <c r="H172" s="80"/>
      <c r="I172" s="79">
        <f t="shared" ref="I172" si="63">I9:N9</f>
        <v>2020</v>
      </c>
      <c r="J172" s="80"/>
      <c r="K172" s="79">
        <f t="shared" ref="K172" si="64">K9:P9</f>
        <v>2021</v>
      </c>
      <c r="L172" s="80"/>
    </row>
    <row r="173" spans="1:16" ht="15.75" thickBot="1">
      <c r="A173" s="52"/>
      <c r="B173" s="52"/>
      <c r="C173" s="52"/>
      <c r="D173" s="52"/>
      <c r="G173" s="66">
        <f>G10</f>
        <v>4.2500000000000003E-2</v>
      </c>
      <c r="H173" s="67"/>
      <c r="I173" s="66">
        <f t="shared" ref="I173" si="65">I10</f>
        <v>4.2599999999999999E-2</v>
      </c>
      <c r="J173" s="67"/>
      <c r="K173" s="66">
        <f t="shared" ref="K173" si="66">K10</f>
        <v>4.1599999999999998E-2</v>
      </c>
      <c r="L173" s="67"/>
    </row>
    <row r="174" spans="1:16" ht="15.75" thickBot="1">
      <c r="A174" s="4"/>
      <c r="B174" s="4"/>
      <c r="C174" s="4"/>
      <c r="D174" s="4"/>
      <c r="G174" s="6"/>
      <c r="H174" s="4"/>
      <c r="I174" s="6"/>
      <c r="J174" s="4"/>
      <c r="K174" s="6"/>
      <c r="L174" s="4"/>
    </row>
    <row r="175" spans="1:16" ht="15.75" thickBot="1">
      <c r="A175" s="68" t="s">
        <v>20</v>
      </c>
      <c r="B175" s="69"/>
      <c r="C175" s="70">
        <f>C12:P12</f>
        <v>2013</v>
      </c>
      <c r="D175" s="70"/>
      <c r="E175" s="70">
        <f t="shared" ref="E175" si="67">E12:R12</f>
        <v>2014</v>
      </c>
      <c r="F175" s="70"/>
      <c r="G175" s="70">
        <f t="shared" ref="G175" si="68">G12:T12</f>
        <v>2015</v>
      </c>
      <c r="H175" s="70"/>
      <c r="I175" s="70">
        <f t="shared" ref="I175" si="69">I12:V12</f>
        <v>2016</v>
      </c>
      <c r="J175" s="70"/>
      <c r="K175" s="70">
        <f t="shared" ref="K175" si="70">K12:X12</f>
        <v>2017</v>
      </c>
      <c r="L175" s="70"/>
      <c r="M175" s="70">
        <f t="shared" ref="M175" si="71">M12:Z12</f>
        <v>2018</v>
      </c>
      <c r="N175" s="70"/>
      <c r="O175" s="70">
        <f t="shared" ref="O175" si="72">O12:AB12</f>
        <v>2019</v>
      </c>
      <c r="P175" s="70"/>
    </row>
    <row r="176" spans="1:16">
      <c r="A176" s="71" t="s">
        <v>4</v>
      </c>
      <c r="B176" s="72"/>
      <c r="C176" s="73">
        <v>0</v>
      </c>
      <c r="D176" s="73"/>
      <c r="E176" s="73">
        <v>1830.73</v>
      </c>
      <c r="F176" s="73"/>
      <c r="G176" s="73">
        <v>0</v>
      </c>
      <c r="H176" s="73"/>
      <c r="I176" s="73">
        <v>256.07</v>
      </c>
      <c r="J176" s="73"/>
      <c r="K176" s="74">
        <f>I176*5.23%+I176</f>
        <v>269.46246100000002</v>
      </c>
      <c r="L176" s="74"/>
      <c r="M176" s="74">
        <f>K176*4.74%+K176</f>
        <v>282.23498165140001</v>
      </c>
      <c r="N176" s="74"/>
      <c r="O176" s="55">
        <f>M176*4.58%+M176</f>
        <v>295.1613438110341</v>
      </c>
      <c r="P176" s="55"/>
    </row>
    <row r="177" spans="1:16">
      <c r="A177" s="53" t="s">
        <v>5</v>
      </c>
      <c r="B177" s="54"/>
      <c r="C177" s="55">
        <v>0</v>
      </c>
      <c r="D177" s="55"/>
      <c r="E177" s="55">
        <v>1414.93</v>
      </c>
      <c r="F177" s="55"/>
      <c r="G177" s="55">
        <v>1036.04</v>
      </c>
      <c r="H177" s="55"/>
      <c r="I177" s="55">
        <v>55630.19</v>
      </c>
      <c r="J177" s="55"/>
      <c r="K177" s="55">
        <f>I177*5.23%+I177</f>
        <v>58539.648937000005</v>
      </c>
      <c r="L177" s="55"/>
      <c r="M177" s="55">
        <f t="shared" ref="M177:M187" si="73">K177*4.74%+K177</f>
        <v>61314.428296613805</v>
      </c>
      <c r="N177" s="55"/>
      <c r="O177" s="55">
        <f t="shared" ref="O177:O187" si="74">M177*4.58%+M177</f>
        <v>64122.629112598719</v>
      </c>
      <c r="P177" s="55"/>
    </row>
    <row r="178" spans="1:16">
      <c r="A178" s="53" t="s">
        <v>6</v>
      </c>
      <c r="B178" s="54"/>
      <c r="C178" s="55">
        <v>0</v>
      </c>
      <c r="D178" s="55"/>
      <c r="E178" s="55">
        <v>1540.93</v>
      </c>
      <c r="F178" s="55"/>
      <c r="G178" s="55">
        <v>2072.08</v>
      </c>
      <c r="H178" s="55"/>
      <c r="I178" s="55">
        <v>1598.6</v>
      </c>
      <c r="J178" s="55"/>
      <c r="K178" s="55">
        <f t="shared" ref="K178:K183" si="75">I178*5.23%+I178</f>
        <v>1682.20678</v>
      </c>
      <c r="L178" s="55"/>
      <c r="M178" s="55">
        <f t="shared" si="73"/>
        <v>1761.943381372</v>
      </c>
      <c r="N178" s="55"/>
      <c r="O178" s="55">
        <f t="shared" si="74"/>
        <v>1842.6403882388377</v>
      </c>
      <c r="P178" s="55"/>
    </row>
    <row r="179" spans="1:16">
      <c r="A179" s="53" t="s">
        <v>7</v>
      </c>
      <c r="B179" s="54"/>
      <c r="C179" s="55">
        <v>0</v>
      </c>
      <c r="D179" s="55"/>
      <c r="E179" s="55">
        <v>1134.93</v>
      </c>
      <c r="F179" s="55"/>
      <c r="G179" s="55">
        <v>1036.04</v>
      </c>
      <c r="H179" s="55"/>
      <c r="I179" s="55">
        <v>1156.49</v>
      </c>
      <c r="J179" s="55"/>
      <c r="K179" s="55">
        <f t="shared" si="75"/>
        <v>1216.9744270000001</v>
      </c>
      <c r="L179" s="55"/>
      <c r="M179" s="55">
        <f t="shared" si="73"/>
        <v>1274.6590148398002</v>
      </c>
      <c r="N179" s="55"/>
      <c r="O179" s="55">
        <f t="shared" si="74"/>
        <v>1333.0383977194631</v>
      </c>
      <c r="P179" s="55"/>
    </row>
    <row r="180" spans="1:16">
      <c r="A180" s="53" t="s">
        <v>8</v>
      </c>
      <c r="B180" s="54"/>
      <c r="C180" s="55">
        <v>0</v>
      </c>
      <c r="D180" s="55"/>
      <c r="E180" s="55">
        <v>1374.33</v>
      </c>
      <c r="F180" s="55"/>
      <c r="G180" s="55">
        <v>910</v>
      </c>
      <c r="H180" s="55"/>
      <c r="I180" s="55">
        <v>3276.19</v>
      </c>
      <c r="J180" s="55"/>
      <c r="K180" s="55">
        <f t="shared" si="75"/>
        <v>3447.534737</v>
      </c>
      <c r="L180" s="55"/>
      <c r="M180" s="55">
        <f t="shared" si="73"/>
        <v>3610.9478835338</v>
      </c>
      <c r="N180" s="55"/>
      <c r="O180" s="55">
        <f t="shared" si="74"/>
        <v>3776.3292965996479</v>
      </c>
      <c r="P180" s="55"/>
    </row>
    <row r="181" spans="1:16">
      <c r="A181" s="53" t="s">
        <v>9</v>
      </c>
      <c r="B181" s="54"/>
      <c r="C181" s="55">
        <v>0</v>
      </c>
      <c r="D181" s="55"/>
      <c r="E181" s="55">
        <v>1294.53</v>
      </c>
      <c r="F181" s="55"/>
      <c r="G181" s="55">
        <v>1597.08</v>
      </c>
      <c r="H181" s="55"/>
      <c r="I181" s="55">
        <v>1156.52</v>
      </c>
      <c r="J181" s="55"/>
      <c r="K181" s="55">
        <f t="shared" si="75"/>
        <v>1217.0059960000001</v>
      </c>
      <c r="L181" s="55"/>
      <c r="M181" s="55">
        <f t="shared" si="73"/>
        <v>1274.6920802104</v>
      </c>
      <c r="N181" s="55"/>
      <c r="O181" s="55">
        <f t="shared" si="74"/>
        <v>1333.0729774840363</v>
      </c>
      <c r="P181" s="55"/>
    </row>
    <row r="182" spans="1:16">
      <c r="A182" s="53" t="s">
        <v>10</v>
      </c>
      <c r="B182" s="54"/>
      <c r="C182" s="55">
        <v>0</v>
      </c>
      <c r="D182" s="55"/>
      <c r="E182" s="55">
        <v>4273.8599999999997</v>
      </c>
      <c r="F182" s="55"/>
      <c r="G182" s="55">
        <v>9810.84</v>
      </c>
      <c r="H182" s="55"/>
      <c r="I182" s="55">
        <v>2610.5500000000002</v>
      </c>
      <c r="J182" s="55"/>
      <c r="K182" s="55">
        <f t="shared" si="75"/>
        <v>2747.0817650000004</v>
      </c>
      <c r="L182" s="55"/>
      <c r="M182" s="55">
        <f t="shared" si="73"/>
        <v>2877.2934406610002</v>
      </c>
      <c r="N182" s="55"/>
      <c r="O182" s="55">
        <f t="shared" si="74"/>
        <v>3009.0734802432739</v>
      </c>
      <c r="P182" s="55"/>
    </row>
    <row r="183" spans="1:16">
      <c r="A183" s="53" t="s">
        <v>11</v>
      </c>
      <c r="B183" s="54"/>
      <c r="C183" s="55">
        <v>78769.100000000006</v>
      </c>
      <c r="D183" s="55"/>
      <c r="E183" s="55">
        <v>14684.84</v>
      </c>
      <c r="F183" s="55"/>
      <c r="G183" s="55">
        <v>256.07</v>
      </c>
      <c r="H183" s="55"/>
      <c r="I183" s="55">
        <v>2388.0500000000002</v>
      </c>
      <c r="J183" s="55"/>
      <c r="K183" s="55">
        <f t="shared" si="75"/>
        <v>2512.9450150000002</v>
      </c>
      <c r="L183" s="55"/>
      <c r="M183" s="55">
        <f t="shared" si="73"/>
        <v>2632.0586087110005</v>
      </c>
      <c r="N183" s="55"/>
      <c r="O183" s="55">
        <f t="shared" si="74"/>
        <v>2752.6068929899643</v>
      </c>
      <c r="P183" s="55"/>
    </row>
    <row r="184" spans="1:16">
      <c r="A184" s="53" t="s">
        <v>12</v>
      </c>
      <c r="B184" s="54"/>
      <c r="C184" s="55">
        <v>11368.93</v>
      </c>
      <c r="D184" s="55"/>
      <c r="E184" s="55">
        <v>10905.57</v>
      </c>
      <c r="F184" s="55"/>
      <c r="G184" s="55">
        <v>256.07</v>
      </c>
      <c r="H184" s="55"/>
      <c r="I184" s="55">
        <v>7537.07</v>
      </c>
      <c r="J184" s="55"/>
      <c r="K184" s="55">
        <f>I184*5.23%+I184</f>
        <v>7931.258761</v>
      </c>
      <c r="L184" s="55"/>
      <c r="M184" s="55">
        <f t="shared" si="73"/>
        <v>8307.2004262713999</v>
      </c>
      <c r="N184" s="55"/>
      <c r="O184" s="55">
        <f t="shared" si="74"/>
        <v>8687.6702057946295</v>
      </c>
      <c r="P184" s="55"/>
    </row>
    <row r="185" spans="1:16">
      <c r="A185" s="53" t="s">
        <v>13</v>
      </c>
      <c r="B185" s="54"/>
      <c r="C185" s="55">
        <v>1139.5999999999999</v>
      </c>
      <c r="D185" s="55"/>
      <c r="E185" s="55">
        <v>475</v>
      </c>
      <c r="F185" s="55"/>
      <c r="G185" s="55">
        <v>256.07</v>
      </c>
      <c r="H185" s="55"/>
      <c r="I185" s="55">
        <f>(C185+E185+G185)/3</f>
        <v>623.55666666666662</v>
      </c>
      <c r="J185" s="55"/>
      <c r="K185" s="55">
        <f>I185*5.23%+I185</f>
        <v>656.16868033333333</v>
      </c>
      <c r="L185" s="55"/>
      <c r="M185" s="55">
        <f t="shared" si="73"/>
        <v>687.27107578113328</v>
      </c>
      <c r="N185" s="55"/>
      <c r="O185" s="55">
        <f t="shared" si="74"/>
        <v>718.74809105190923</v>
      </c>
      <c r="P185" s="55"/>
    </row>
    <row r="186" spans="1:16">
      <c r="A186" s="53" t="s">
        <v>14</v>
      </c>
      <c r="B186" s="54"/>
      <c r="C186" s="55">
        <v>1969</v>
      </c>
      <c r="D186" s="55"/>
      <c r="E186" s="55">
        <v>1628.26</v>
      </c>
      <c r="F186" s="55"/>
      <c r="G186" s="55">
        <v>256.07</v>
      </c>
      <c r="H186" s="55"/>
      <c r="I186" s="55">
        <f>(C186+E186+G186)/3</f>
        <v>1284.4433333333334</v>
      </c>
      <c r="J186" s="55"/>
      <c r="K186" s="55">
        <f t="shared" ref="K186:K187" si="76">I186*5.23%+I186</f>
        <v>1351.6197196666667</v>
      </c>
      <c r="L186" s="55"/>
      <c r="M186" s="55">
        <f t="shared" si="73"/>
        <v>1415.6864943788667</v>
      </c>
      <c r="N186" s="55"/>
      <c r="O186" s="55">
        <f t="shared" si="74"/>
        <v>1480.5249358214187</v>
      </c>
      <c r="P186" s="55"/>
    </row>
    <row r="187" spans="1:16" ht="15.75" thickBot="1">
      <c r="A187" s="56" t="s">
        <v>15</v>
      </c>
      <c r="B187" s="57"/>
      <c r="C187" s="58">
        <v>1799.93</v>
      </c>
      <c r="D187" s="58"/>
      <c r="E187" s="58">
        <v>1036.04</v>
      </c>
      <c r="F187" s="58"/>
      <c r="G187" s="58">
        <v>256.07</v>
      </c>
      <c r="H187" s="58"/>
      <c r="I187" s="55">
        <f>(C187+E187+G187)/3</f>
        <v>1030.68</v>
      </c>
      <c r="J187" s="55"/>
      <c r="K187" s="59">
        <f t="shared" si="76"/>
        <v>1084.584564</v>
      </c>
      <c r="L187" s="59"/>
      <c r="M187" s="59">
        <f t="shared" si="73"/>
        <v>1135.9938723335999</v>
      </c>
      <c r="N187" s="59"/>
      <c r="O187" s="55">
        <f t="shared" si="74"/>
        <v>1188.0223916864788</v>
      </c>
      <c r="P187" s="55"/>
    </row>
    <row r="188" spans="1:16" ht="15.75" thickBot="1">
      <c r="A188" s="60" t="s">
        <v>16</v>
      </c>
      <c r="B188" s="61"/>
      <c r="C188" s="62">
        <f>SUM(C176:D187)</f>
        <v>95046.56</v>
      </c>
      <c r="D188" s="63"/>
      <c r="E188" s="63">
        <f>SUM(E176:F187)</f>
        <v>41593.950000000004</v>
      </c>
      <c r="F188" s="63"/>
      <c r="G188" s="63">
        <f>SUM(G176:H187)</f>
        <v>17742.43</v>
      </c>
      <c r="H188" s="63"/>
      <c r="I188" s="63">
        <f>SUM(I176:J187)</f>
        <v>78548.41</v>
      </c>
      <c r="J188" s="63"/>
      <c r="K188" s="64">
        <f>SUM(K176:L187)</f>
        <v>82656.491843000011</v>
      </c>
      <c r="L188" s="62"/>
      <c r="M188" s="63">
        <f>SUM(M176:N187)</f>
        <v>86574.409556358209</v>
      </c>
      <c r="N188" s="63"/>
      <c r="O188" s="63">
        <f>SUM(O176:P187)</f>
        <v>90539.517514039399</v>
      </c>
      <c r="P188" s="65"/>
    </row>
    <row r="190" spans="1:16">
      <c r="A190" s="50" t="s">
        <v>18</v>
      </c>
      <c r="B190" s="50"/>
    </row>
    <row r="191" spans="1:16">
      <c r="A191" s="51" t="s">
        <v>57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</row>
    <row r="192" spans="1:1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</row>
    <row r="198" spans="1:16" ht="15.75">
      <c r="A198" s="81" t="s">
        <v>21</v>
      </c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ht="15.75">
      <c r="A199" s="81" t="str">
        <f>A3</f>
        <v>b) METODOLOGIA DE CÁLCULO DA RECEITA 2017</v>
      </c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1" spans="1:16">
      <c r="A201" s="51" t="s">
        <v>0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1:1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6">
      <c r="A203" s="50" t="s">
        <v>1</v>
      </c>
      <c r="B203" s="50"/>
      <c r="C203" s="50"/>
      <c r="D203" s="3"/>
      <c r="E203" s="78" t="s">
        <v>63</v>
      </c>
      <c r="F203" s="78"/>
      <c r="G203" s="78"/>
      <c r="H203" s="78"/>
      <c r="I203" s="78"/>
    </row>
    <row r="204" spans="1:16" ht="15.75" thickBot="1">
      <c r="A204" s="50"/>
      <c r="B204" s="50"/>
      <c r="C204" s="50"/>
      <c r="D204" s="3"/>
      <c r="E204" s="78"/>
      <c r="F204" s="78"/>
      <c r="G204" s="78"/>
    </row>
    <row r="205" spans="1:16">
      <c r="A205" s="52" t="s">
        <v>3</v>
      </c>
      <c r="B205" s="52"/>
      <c r="C205" s="52"/>
      <c r="D205" s="52"/>
      <c r="G205" s="79">
        <f>G9:L9</f>
        <v>2019</v>
      </c>
      <c r="H205" s="80"/>
      <c r="I205" s="79">
        <f t="shared" ref="I205" si="77">I9:N9</f>
        <v>2020</v>
      </c>
      <c r="J205" s="80"/>
      <c r="K205" s="79">
        <f t="shared" ref="K205" si="78">K9:P9</f>
        <v>2021</v>
      </c>
      <c r="L205" s="80"/>
    </row>
    <row r="206" spans="1:16" ht="15.75" thickBot="1">
      <c r="A206" s="52"/>
      <c r="B206" s="52"/>
      <c r="C206" s="52"/>
      <c r="D206" s="52"/>
      <c r="G206" s="66">
        <f>G10</f>
        <v>4.2500000000000003E-2</v>
      </c>
      <c r="H206" s="67"/>
      <c r="I206" s="66">
        <f t="shared" ref="I206" si="79">I10</f>
        <v>4.2599999999999999E-2</v>
      </c>
      <c r="J206" s="67"/>
      <c r="K206" s="66">
        <f t="shared" ref="K206" si="80">K10</f>
        <v>4.1599999999999998E-2</v>
      </c>
      <c r="L206" s="67"/>
    </row>
    <row r="207" spans="1:16" ht="15.75" thickBot="1">
      <c r="A207" s="4"/>
      <c r="B207" s="4"/>
      <c r="C207" s="4"/>
      <c r="D207" s="4"/>
      <c r="G207" s="6"/>
      <c r="H207" s="4"/>
      <c r="I207" s="6"/>
      <c r="J207" s="4"/>
      <c r="K207" s="6"/>
      <c r="L207" s="4"/>
    </row>
    <row r="208" spans="1:16" ht="15.75" thickBot="1">
      <c r="A208" s="68" t="s">
        <v>20</v>
      </c>
      <c r="B208" s="69"/>
      <c r="C208" s="70">
        <f>C12:P12</f>
        <v>2013</v>
      </c>
      <c r="D208" s="70"/>
      <c r="E208" s="70">
        <f t="shared" ref="E208" si="81">E12:R12</f>
        <v>2014</v>
      </c>
      <c r="F208" s="70"/>
      <c r="G208" s="70">
        <f t="shared" ref="G208" si="82">G12:T12</f>
        <v>2015</v>
      </c>
      <c r="H208" s="70"/>
      <c r="I208" s="70">
        <f t="shared" ref="I208" si="83">I12:V12</f>
        <v>2016</v>
      </c>
      <c r="J208" s="70"/>
      <c r="K208" s="70">
        <f t="shared" ref="K208" si="84">K12:X12</f>
        <v>2017</v>
      </c>
      <c r="L208" s="70"/>
      <c r="M208" s="70">
        <f t="shared" ref="M208" si="85">M12:Z12</f>
        <v>2018</v>
      </c>
      <c r="N208" s="70"/>
      <c r="O208" s="70">
        <f t="shared" ref="O208" si="86">O12:AB12</f>
        <v>2019</v>
      </c>
      <c r="P208" s="70"/>
    </row>
    <row r="209" spans="1:16">
      <c r="A209" s="71" t="s">
        <v>4</v>
      </c>
      <c r="B209" s="72"/>
      <c r="C209" s="73">
        <v>0</v>
      </c>
      <c r="D209" s="73"/>
      <c r="E209" s="73">
        <v>456</v>
      </c>
      <c r="F209" s="73"/>
      <c r="G209" s="73">
        <v>0</v>
      </c>
      <c r="H209" s="73"/>
      <c r="I209" s="73">
        <v>317.95</v>
      </c>
      <c r="J209" s="73"/>
      <c r="K209" s="74">
        <f>I209*5.23%+I209</f>
        <v>334.57878499999998</v>
      </c>
      <c r="L209" s="74"/>
      <c r="M209" s="74">
        <f>K209*4.74%+K209</f>
        <v>350.43781940899999</v>
      </c>
      <c r="N209" s="74"/>
      <c r="O209" s="55">
        <f>M209*4.58%+M209</f>
        <v>366.48787153793216</v>
      </c>
      <c r="P209" s="55"/>
    </row>
    <row r="210" spans="1:16">
      <c r="A210" s="53" t="s">
        <v>5</v>
      </c>
      <c r="B210" s="54"/>
      <c r="C210" s="55">
        <v>0</v>
      </c>
      <c r="D210" s="55"/>
      <c r="E210" s="55">
        <v>0</v>
      </c>
      <c r="F210" s="55"/>
      <c r="G210" s="55">
        <v>2513.81</v>
      </c>
      <c r="H210" s="55"/>
      <c r="I210" s="55">
        <v>13798.7</v>
      </c>
      <c r="J210" s="55"/>
      <c r="K210" s="55">
        <f>I210*5.23%+I210</f>
        <v>14520.372010000001</v>
      </c>
      <c r="L210" s="55"/>
      <c r="M210" s="55">
        <f t="shared" ref="M210:M220" si="87">K210*4.74%+K210</f>
        <v>15208.637643274002</v>
      </c>
      <c r="N210" s="55"/>
      <c r="O210" s="55">
        <f t="shared" ref="O210:O220" si="88">M210*4.58%+M210</f>
        <v>15905.19324733595</v>
      </c>
      <c r="P210" s="55"/>
    </row>
    <row r="211" spans="1:16">
      <c r="A211" s="53" t="s">
        <v>6</v>
      </c>
      <c r="B211" s="54"/>
      <c r="C211" s="55">
        <v>1349.62</v>
      </c>
      <c r="D211" s="55"/>
      <c r="E211" s="55">
        <v>0</v>
      </c>
      <c r="F211" s="55"/>
      <c r="G211" s="55">
        <v>617.55999999999995</v>
      </c>
      <c r="H211" s="55"/>
      <c r="I211" s="55">
        <v>0</v>
      </c>
      <c r="J211" s="55"/>
      <c r="K211" s="55">
        <f>(C211+E211+G211)/3*5.23%+G211</f>
        <v>651.85450466666657</v>
      </c>
      <c r="L211" s="55"/>
      <c r="M211" s="55">
        <f t="shared" si="87"/>
        <v>682.75240818786654</v>
      </c>
      <c r="N211" s="55"/>
      <c r="O211" s="55">
        <f t="shared" si="88"/>
        <v>714.02246848287086</v>
      </c>
      <c r="P211" s="55"/>
    </row>
    <row r="212" spans="1:16">
      <c r="A212" s="53" t="s">
        <v>7</v>
      </c>
      <c r="B212" s="54"/>
      <c r="C212" s="55">
        <v>445.89</v>
      </c>
      <c r="D212" s="55"/>
      <c r="E212" s="55">
        <v>1436.25</v>
      </c>
      <c r="F212" s="55"/>
      <c r="G212" s="55">
        <v>2232.34</v>
      </c>
      <c r="H212" s="55"/>
      <c r="I212" s="55">
        <v>7507.88</v>
      </c>
      <c r="J212" s="55"/>
      <c r="K212" s="55">
        <f t="shared" ref="K212:K216" si="89">I212*5.23%+I212</f>
        <v>7900.5421240000005</v>
      </c>
      <c r="L212" s="55"/>
      <c r="M212" s="55">
        <f t="shared" si="87"/>
        <v>8275.0278206776002</v>
      </c>
      <c r="N212" s="55"/>
      <c r="O212" s="55">
        <f t="shared" si="88"/>
        <v>8654.0240948646351</v>
      </c>
      <c r="P212" s="55"/>
    </row>
    <row r="213" spans="1:16">
      <c r="A213" s="53" t="s">
        <v>8</v>
      </c>
      <c r="B213" s="54"/>
      <c r="C213" s="55">
        <v>532.72</v>
      </c>
      <c r="D213" s="55"/>
      <c r="E213" s="55">
        <v>485.01</v>
      </c>
      <c r="F213" s="55"/>
      <c r="G213" s="55">
        <v>2361.64</v>
      </c>
      <c r="H213" s="55"/>
      <c r="I213" s="55">
        <v>7826.88</v>
      </c>
      <c r="J213" s="55"/>
      <c r="K213" s="55">
        <f t="shared" si="89"/>
        <v>8236.225824000001</v>
      </c>
      <c r="L213" s="55"/>
      <c r="M213" s="55">
        <f t="shared" si="87"/>
        <v>8626.6229280576008</v>
      </c>
      <c r="N213" s="55"/>
      <c r="O213" s="55">
        <f t="shared" si="88"/>
        <v>9021.7222581626393</v>
      </c>
      <c r="P213" s="55"/>
    </row>
    <row r="214" spans="1:16">
      <c r="A214" s="53" t="s">
        <v>9</v>
      </c>
      <c r="B214" s="54"/>
      <c r="C214" s="55">
        <v>548.77</v>
      </c>
      <c r="D214" s="55"/>
      <c r="E214" s="55">
        <v>474.54</v>
      </c>
      <c r="F214" s="55"/>
      <c r="G214" s="55">
        <v>971.55</v>
      </c>
      <c r="H214" s="55"/>
      <c r="I214" s="55">
        <v>6540.48</v>
      </c>
      <c r="J214" s="55"/>
      <c r="K214" s="55">
        <f t="shared" si="89"/>
        <v>6882.5471039999993</v>
      </c>
      <c r="L214" s="55"/>
      <c r="M214" s="55">
        <f t="shared" si="87"/>
        <v>7208.7798367295991</v>
      </c>
      <c r="N214" s="55"/>
      <c r="O214" s="55">
        <f t="shared" si="88"/>
        <v>7538.941953251815</v>
      </c>
      <c r="P214" s="55"/>
    </row>
    <row r="215" spans="1:16">
      <c r="A215" s="53" t="s">
        <v>10</v>
      </c>
      <c r="B215" s="54"/>
      <c r="C215" s="55">
        <v>471.92</v>
      </c>
      <c r="D215" s="55"/>
      <c r="E215" s="55">
        <v>597.44000000000005</v>
      </c>
      <c r="F215" s="55"/>
      <c r="G215" s="55">
        <v>1008.99</v>
      </c>
      <c r="H215" s="55"/>
      <c r="I215" s="55">
        <v>13581.87</v>
      </c>
      <c r="J215" s="55"/>
      <c r="K215" s="55">
        <f t="shared" si="89"/>
        <v>14292.201801000001</v>
      </c>
      <c r="L215" s="55"/>
      <c r="M215" s="55">
        <f t="shared" si="87"/>
        <v>14969.652166367401</v>
      </c>
      <c r="N215" s="55"/>
      <c r="O215" s="55">
        <f t="shared" si="88"/>
        <v>15655.262235587028</v>
      </c>
      <c r="P215" s="55"/>
    </row>
    <row r="216" spans="1:16">
      <c r="A216" s="53" t="s">
        <v>11</v>
      </c>
      <c r="B216" s="54"/>
      <c r="C216" s="55">
        <v>1027.24</v>
      </c>
      <c r="D216" s="55"/>
      <c r="E216" s="55">
        <v>300.64999999999998</v>
      </c>
      <c r="F216" s="55"/>
      <c r="G216" s="55">
        <v>961.85</v>
      </c>
      <c r="H216" s="55"/>
      <c r="I216" s="55">
        <v>6384.96</v>
      </c>
      <c r="J216" s="55"/>
      <c r="K216" s="55">
        <f t="shared" si="89"/>
        <v>6718.8934079999999</v>
      </c>
      <c r="L216" s="55"/>
      <c r="M216" s="55">
        <f t="shared" si="87"/>
        <v>7037.3689555392002</v>
      </c>
      <c r="N216" s="55"/>
      <c r="O216" s="55">
        <f t="shared" si="88"/>
        <v>7359.6804537028956</v>
      </c>
      <c r="P216" s="55"/>
    </row>
    <row r="217" spans="1:16">
      <c r="A217" s="53" t="s">
        <v>12</v>
      </c>
      <c r="B217" s="54"/>
      <c r="C217" s="55">
        <v>435.31</v>
      </c>
      <c r="D217" s="55"/>
      <c r="E217" s="55">
        <v>874.06</v>
      </c>
      <c r="F217" s="55"/>
      <c r="G217" s="55">
        <v>5070.16</v>
      </c>
      <c r="H217" s="55"/>
      <c r="I217" s="55">
        <v>0</v>
      </c>
      <c r="J217" s="55"/>
      <c r="K217" s="55">
        <f>(C217+E217+G217)/3*5.23%+G217</f>
        <v>5181.3764730000003</v>
      </c>
      <c r="L217" s="55"/>
      <c r="M217" s="55">
        <f t="shared" si="87"/>
        <v>5426.9737178202004</v>
      </c>
      <c r="N217" s="55"/>
      <c r="O217" s="55">
        <f t="shared" si="88"/>
        <v>5675.5291140963654</v>
      </c>
      <c r="P217" s="55"/>
    </row>
    <row r="218" spans="1:16">
      <c r="A218" s="53" t="s">
        <v>13</v>
      </c>
      <c r="B218" s="54"/>
      <c r="C218" s="55">
        <v>0</v>
      </c>
      <c r="D218" s="55"/>
      <c r="E218" s="55">
        <v>649.64</v>
      </c>
      <c r="F218" s="55"/>
      <c r="G218" s="55">
        <v>6378.57</v>
      </c>
      <c r="H218" s="55"/>
      <c r="I218" s="55">
        <f>(C218+E218+G218)/3</f>
        <v>2342.7366666666667</v>
      </c>
      <c r="J218" s="55"/>
      <c r="K218" s="55">
        <f>I218*5.23%+I218</f>
        <v>2465.2617943333335</v>
      </c>
      <c r="L218" s="55"/>
      <c r="M218" s="55">
        <f t="shared" si="87"/>
        <v>2582.1152033847334</v>
      </c>
      <c r="N218" s="55"/>
      <c r="O218" s="55">
        <f t="shared" si="88"/>
        <v>2700.376079699754</v>
      </c>
      <c r="P218" s="55"/>
    </row>
    <row r="219" spans="1:16">
      <c r="A219" s="53" t="s">
        <v>14</v>
      </c>
      <c r="B219" s="54"/>
      <c r="C219" s="55">
        <v>390.23</v>
      </c>
      <c r="D219" s="55"/>
      <c r="E219" s="55">
        <v>0</v>
      </c>
      <c r="F219" s="55"/>
      <c r="G219" s="55">
        <v>17734.77</v>
      </c>
      <c r="H219" s="55"/>
      <c r="I219" s="55">
        <f>(C219+E219+G219)/3</f>
        <v>6041.666666666667</v>
      </c>
      <c r="J219" s="55"/>
      <c r="K219" s="55">
        <f t="shared" ref="K219:K220" si="90">I219*5.23%+I219</f>
        <v>6357.6458333333339</v>
      </c>
      <c r="L219" s="55"/>
      <c r="M219" s="55">
        <f t="shared" si="87"/>
        <v>6658.9982458333343</v>
      </c>
      <c r="N219" s="55"/>
      <c r="O219" s="55">
        <f t="shared" si="88"/>
        <v>6963.9803654925008</v>
      </c>
      <c r="P219" s="55"/>
    </row>
    <row r="220" spans="1:16" ht="15.75" thickBot="1">
      <c r="A220" s="56" t="s">
        <v>15</v>
      </c>
      <c r="B220" s="57"/>
      <c r="C220" s="58">
        <v>477.03</v>
      </c>
      <c r="D220" s="58"/>
      <c r="E220" s="58">
        <v>0</v>
      </c>
      <c r="F220" s="58"/>
      <c r="G220" s="58">
        <v>0</v>
      </c>
      <c r="H220" s="58"/>
      <c r="I220" s="55">
        <f>(C220+E220+G220)/3</f>
        <v>159.01</v>
      </c>
      <c r="J220" s="55"/>
      <c r="K220" s="59">
        <f t="shared" si="90"/>
        <v>167.326223</v>
      </c>
      <c r="L220" s="59"/>
      <c r="M220" s="59">
        <f t="shared" si="87"/>
        <v>175.25748597020001</v>
      </c>
      <c r="N220" s="59"/>
      <c r="O220" s="55">
        <f t="shared" si="88"/>
        <v>183.28427882763518</v>
      </c>
      <c r="P220" s="55"/>
    </row>
    <row r="221" spans="1:16" ht="15.75" thickBot="1">
      <c r="A221" s="60" t="s">
        <v>16</v>
      </c>
      <c r="B221" s="61"/>
      <c r="C221" s="62">
        <f>SUM(C209:D220)</f>
        <v>5678.7300000000005</v>
      </c>
      <c r="D221" s="63"/>
      <c r="E221" s="63">
        <f>SUM(E209:F220)</f>
        <v>5273.5900000000011</v>
      </c>
      <c r="F221" s="63"/>
      <c r="G221" s="63">
        <f>SUM(G209:H220)</f>
        <v>39851.240000000005</v>
      </c>
      <c r="H221" s="63"/>
      <c r="I221" s="63">
        <f>SUM(I209:J220)</f>
        <v>64502.133333333331</v>
      </c>
      <c r="J221" s="63"/>
      <c r="K221" s="63">
        <f>SUM(K209:L220)</f>
        <v>73708.825884333317</v>
      </c>
      <c r="L221" s="63"/>
      <c r="M221" s="63">
        <f>SUM(M209:N220)</f>
        <v>77202.624231250738</v>
      </c>
      <c r="N221" s="63"/>
      <c r="O221" s="63">
        <f>SUM(O209:P220)</f>
        <v>80738.504421042016</v>
      </c>
      <c r="P221" s="65"/>
    </row>
    <row r="223" spans="1:16">
      <c r="A223" s="50" t="s">
        <v>18</v>
      </c>
      <c r="B223" s="50"/>
    </row>
    <row r="224" spans="1:16">
      <c r="A224" s="51" t="str">
        <f>A62</f>
        <v>a) Em 2017 foi utilizado o valor efetivamente arrecadado até o mês de setembro e lançado pela média, o valor a arrecadar para os últimos 03 meses.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</row>
    <row r="225" spans="1:16">
      <c r="A225" s="51" t="s">
        <v>84</v>
      </c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</row>
    <row r="226" spans="1:16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</row>
    <row r="227" spans="1:16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</row>
    <row r="229" spans="1:16" ht="15.75">
      <c r="A229" s="81" t="s">
        <v>21</v>
      </c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ht="15.75">
      <c r="A230" s="81" t="str">
        <f>A3</f>
        <v>b) METODOLOGIA DE CÁLCULO DA RECEITA 2017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2" spans="1:16">
      <c r="A232" s="51" t="s">
        <v>0</v>
      </c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1:1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6">
      <c r="A234" s="50" t="s">
        <v>1</v>
      </c>
      <c r="B234" s="50"/>
      <c r="C234" s="50"/>
      <c r="D234" s="3"/>
      <c r="E234" s="78" t="s">
        <v>26</v>
      </c>
      <c r="F234" s="78"/>
      <c r="G234" s="78"/>
      <c r="H234" s="78"/>
      <c r="I234" s="78"/>
    </row>
    <row r="235" spans="1:16" ht="15.75" thickBot="1">
      <c r="A235" s="50"/>
      <c r="B235" s="50"/>
      <c r="C235" s="50"/>
      <c r="D235" s="3"/>
      <c r="E235" s="78"/>
      <c r="F235" s="78"/>
      <c r="G235" s="78"/>
    </row>
    <row r="236" spans="1:16">
      <c r="A236" s="52" t="s">
        <v>3</v>
      </c>
      <c r="B236" s="52"/>
      <c r="C236" s="52"/>
      <c r="D236" s="52"/>
      <c r="G236" s="79">
        <f>G9:L9</f>
        <v>2019</v>
      </c>
      <c r="H236" s="80"/>
      <c r="I236" s="79">
        <f t="shared" ref="I236" si="91">I9:N9</f>
        <v>2020</v>
      </c>
      <c r="J236" s="80"/>
      <c r="K236" s="79">
        <f t="shared" ref="K236" si="92">K9:P9</f>
        <v>2021</v>
      </c>
      <c r="L236" s="80"/>
    </row>
    <row r="237" spans="1:16" ht="15.75" thickBot="1">
      <c r="A237" s="52"/>
      <c r="B237" s="52"/>
      <c r="C237" s="52"/>
      <c r="D237" s="52"/>
      <c r="G237" s="66">
        <f>G10</f>
        <v>4.2500000000000003E-2</v>
      </c>
      <c r="H237" s="67"/>
      <c r="I237" s="66">
        <f t="shared" ref="I237" si="93">I10</f>
        <v>4.2599999999999999E-2</v>
      </c>
      <c r="J237" s="67"/>
      <c r="K237" s="66">
        <f t="shared" ref="K237" si="94">K10</f>
        <v>4.1599999999999998E-2</v>
      </c>
      <c r="L237" s="67"/>
    </row>
    <row r="238" spans="1:16" ht="15.75" thickBot="1">
      <c r="A238" s="4"/>
      <c r="B238" s="4"/>
      <c r="C238" s="4"/>
      <c r="D238" s="4"/>
      <c r="G238" s="6"/>
      <c r="H238" s="4"/>
      <c r="I238" s="6"/>
      <c r="J238" s="4"/>
      <c r="K238" s="6"/>
      <c r="L238" s="4"/>
    </row>
    <row r="239" spans="1:16" ht="15.75" thickBot="1">
      <c r="A239" s="68" t="s">
        <v>20</v>
      </c>
      <c r="B239" s="69"/>
      <c r="C239" s="70">
        <f>C12:P12</f>
        <v>2013</v>
      </c>
      <c r="D239" s="70"/>
      <c r="E239" s="70">
        <f t="shared" ref="E239" si="95">E12:R12</f>
        <v>2014</v>
      </c>
      <c r="F239" s="70"/>
      <c r="G239" s="70">
        <f t="shared" ref="G239" si="96">G12:T12</f>
        <v>2015</v>
      </c>
      <c r="H239" s="70"/>
      <c r="I239" s="70">
        <f t="shared" ref="I239" si="97">I12:V12</f>
        <v>2016</v>
      </c>
      <c r="J239" s="70"/>
      <c r="K239" s="70">
        <f t="shared" ref="K239" si="98">K12:X12</f>
        <v>2017</v>
      </c>
      <c r="L239" s="70"/>
      <c r="M239" s="70">
        <f t="shared" ref="M239" si="99">M12:Z12</f>
        <v>2018</v>
      </c>
      <c r="N239" s="70"/>
      <c r="O239" s="70">
        <f t="shared" ref="O239" si="100">O12:AB12</f>
        <v>2019</v>
      </c>
      <c r="P239" s="70"/>
    </row>
    <row r="240" spans="1:16">
      <c r="A240" s="71" t="s">
        <v>4</v>
      </c>
      <c r="B240" s="72"/>
      <c r="C240" s="73">
        <v>5027.6499999999996</v>
      </c>
      <c r="D240" s="73"/>
      <c r="E240" s="73">
        <v>5834.2</v>
      </c>
      <c r="F240" s="73"/>
      <c r="G240" s="73">
        <v>27373.26</v>
      </c>
      <c r="H240" s="73"/>
      <c r="I240" s="73">
        <v>25445.15</v>
      </c>
      <c r="J240" s="73"/>
      <c r="K240" s="74">
        <f>I240*5.23%+I240</f>
        <v>26775.931345000001</v>
      </c>
      <c r="L240" s="74"/>
      <c r="M240" s="74">
        <f>K240*4.74%+K240</f>
        <v>28045.110490753003</v>
      </c>
      <c r="N240" s="74"/>
      <c r="O240" s="55">
        <f>M240*4.58%+M240</f>
        <v>29329.576551229489</v>
      </c>
      <c r="P240" s="55"/>
    </row>
    <row r="241" spans="1:16">
      <c r="A241" s="53" t="s">
        <v>5</v>
      </c>
      <c r="B241" s="54"/>
      <c r="C241" s="55">
        <v>13.53</v>
      </c>
      <c r="D241" s="55"/>
      <c r="E241" s="55">
        <v>5248.59</v>
      </c>
      <c r="F241" s="55"/>
      <c r="G241" s="55">
        <v>14457.68</v>
      </c>
      <c r="H241" s="55"/>
      <c r="I241" s="55">
        <v>16255.62</v>
      </c>
      <c r="J241" s="55"/>
      <c r="K241" s="55">
        <f>I241*5.23%+I241</f>
        <v>17105.788926000001</v>
      </c>
      <c r="L241" s="55"/>
      <c r="M241" s="55">
        <f t="shared" ref="M241:M251" si="101">K241*4.74%+K241</f>
        <v>17916.6033210924</v>
      </c>
      <c r="N241" s="55"/>
      <c r="O241" s="55">
        <f t="shared" ref="O241:O251" si="102">M241*4.58%+M241</f>
        <v>18737.183753198431</v>
      </c>
      <c r="P241" s="55"/>
    </row>
    <row r="242" spans="1:16">
      <c r="A242" s="53" t="s">
        <v>6</v>
      </c>
      <c r="B242" s="54"/>
      <c r="C242" s="55">
        <v>12731.6</v>
      </c>
      <c r="D242" s="55"/>
      <c r="E242" s="55">
        <v>3.35</v>
      </c>
      <c r="F242" s="55"/>
      <c r="G242" s="55">
        <v>10831.4</v>
      </c>
      <c r="H242" s="55"/>
      <c r="I242" s="55">
        <v>15915.71</v>
      </c>
      <c r="J242" s="55"/>
      <c r="K242" s="55">
        <f t="shared" ref="K242:K247" si="103">I242*5.23%+I242</f>
        <v>16748.101632999998</v>
      </c>
      <c r="L242" s="55"/>
      <c r="M242" s="55">
        <f t="shared" si="101"/>
        <v>17541.961650404199</v>
      </c>
      <c r="N242" s="55"/>
      <c r="O242" s="55">
        <f t="shared" si="102"/>
        <v>18345.383493992711</v>
      </c>
      <c r="P242" s="55"/>
    </row>
    <row r="243" spans="1:16">
      <c r="A243" s="53" t="s">
        <v>7</v>
      </c>
      <c r="B243" s="54"/>
      <c r="C243" s="55">
        <v>12553.27</v>
      </c>
      <c r="D243" s="55"/>
      <c r="E243" s="55">
        <v>30354.51</v>
      </c>
      <c r="F243" s="55"/>
      <c r="G243" s="55">
        <v>12203.89</v>
      </c>
      <c r="H243" s="55"/>
      <c r="I243" s="55">
        <v>18826.82</v>
      </c>
      <c r="J243" s="55"/>
      <c r="K243" s="55">
        <f t="shared" si="103"/>
        <v>19811.462685999999</v>
      </c>
      <c r="L243" s="55"/>
      <c r="M243" s="55">
        <f t="shared" si="101"/>
        <v>20750.526017316399</v>
      </c>
      <c r="N243" s="55"/>
      <c r="O243" s="55">
        <f t="shared" si="102"/>
        <v>21700.900108909489</v>
      </c>
      <c r="P243" s="55"/>
    </row>
    <row r="244" spans="1:16">
      <c r="A244" s="53" t="s">
        <v>8</v>
      </c>
      <c r="B244" s="54"/>
      <c r="C244" s="55">
        <v>12038.59</v>
      </c>
      <c r="D244" s="55"/>
      <c r="E244" s="55">
        <v>11495.08</v>
      </c>
      <c r="F244" s="55"/>
      <c r="G244" s="55">
        <v>14172.29</v>
      </c>
      <c r="H244" s="55"/>
      <c r="I244" s="55">
        <v>18006.04</v>
      </c>
      <c r="J244" s="55"/>
      <c r="K244" s="55">
        <f t="shared" si="103"/>
        <v>18947.755892000001</v>
      </c>
      <c r="L244" s="55"/>
      <c r="M244" s="55">
        <f t="shared" si="101"/>
        <v>19845.8795212808</v>
      </c>
      <c r="N244" s="55"/>
      <c r="O244" s="55">
        <f t="shared" si="102"/>
        <v>20754.820803355462</v>
      </c>
      <c r="P244" s="55"/>
    </row>
    <row r="245" spans="1:16">
      <c r="A245" s="53" t="s">
        <v>9</v>
      </c>
      <c r="B245" s="54"/>
      <c r="C245" s="55">
        <v>7826.81</v>
      </c>
      <c r="D245" s="55"/>
      <c r="E245" s="55">
        <v>16678.900000000001</v>
      </c>
      <c r="F245" s="55"/>
      <c r="G245" s="55">
        <v>11441.52</v>
      </c>
      <c r="H245" s="55"/>
      <c r="I245" s="55">
        <v>17626.689999999999</v>
      </c>
      <c r="J245" s="55"/>
      <c r="K245" s="55">
        <f t="shared" si="103"/>
        <v>18548.565886999997</v>
      </c>
      <c r="L245" s="55"/>
      <c r="M245" s="55">
        <f t="shared" si="101"/>
        <v>19427.767910043796</v>
      </c>
      <c r="N245" s="55"/>
      <c r="O245" s="55">
        <f t="shared" si="102"/>
        <v>20317.5596803238</v>
      </c>
      <c r="P245" s="55"/>
    </row>
    <row r="246" spans="1:16">
      <c r="A246" s="53" t="s">
        <v>10</v>
      </c>
      <c r="B246" s="54"/>
      <c r="C246" s="55">
        <v>15200.6</v>
      </c>
      <c r="D246" s="55"/>
      <c r="E246" s="55">
        <v>14858.45</v>
      </c>
      <c r="F246" s="55"/>
      <c r="G246" s="55">
        <v>16443.61</v>
      </c>
      <c r="H246" s="55"/>
      <c r="I246" s="55">
        <v>1474.47</v>
      </c>
      <c r="J246" s="55"/>
      <c r="K246" s="55">
        <f t="shared" si="103"/>
        <v>1551.584781</v>
      </c>
      <c r="L246" s="55"/>
      <c r="M246" s="55">
        <f t="shared" si="101"/>
        <v>1625.1298996194</v>
      </c>
      <c r="N246" s="55"/>
      <c r="O246" s="55">
        <f t="shared" si="102"/>
        <v>1699.5608490219686</v>
      </c>
      <c r="P246" s="55"/>
    </row>
    <row r="247" spans="1:16">
      <c r="A247" s="53" t="s">
        <v>11</v>
      </c>
      <c r="B247" s="54"/>
      <c r="C247" s="55">
        <v>12999.45</v>
      </c>
      <c r="D247" s="55"/>
      <c r="E247" s="55">
        <v>12707.86</v>
      </c>
      <c r="F247" s="55"/>
      <c r="G247" s="55">
        <v>15308.47</v>
      </c>
      <c r="H247" s="55"/>
      <c r="I247" s="55">
        <v>1057.56</v>
      </c>
      <c r="J247" s="55"/>
      <c r="K247" s="55">
        <f t="shared" si="103"/>
        <v>1112.870388</v>
      </c>
      <c r="L247" s="55"/>
      <c r="M247" s="55">
        <f t="shared" si="101"/>
        <v>1165.6204443912</v>
      </c>
      <c r="N247" s="55"/>
      <c r="O247" s="55">
        <f t="shared" si="102"/>
        <v>1219.0058607443168</v>
      </c>
      <c r="P247" s="55"/>
    </row>
    <row r="248" spans="1:16">
      <c r="A248" s="53" t="s">
        <v>12</v>
      </c>
      <c r="B248" s="54"/>
      <c r="C248" s="55">
        <v>12841.27</v>
      </c>
      <c r="D248" s="55"/>
      <c r="E248" s="55">
        <v>14532.6</v>
      </c>
      <c r="F248" s="55"/>
      <c r="G248" s="55">
        <v>14176.8</v>
      </c>
      <c r="H248" s="55"/>
      <c r="I248" s="55">
        <v>42399.02</v>
      </c>
      <c r="J248" s="55"/>
      <c r="K248" s="55">
        <f>I248*5.23%+I248</f>
        <v>44616.488745999995</v>
      </c>
      <c r="L248" s="55"/>
      <c r="M248" s="55">
        <f t="shared" si="101"/>
        <v>46731.310312560396</v>
      </c>
      <c r="N248" s="55"/>
      <c r="O248" s="55">
        <f t="shared" si="102"/>
        <v>48871.604324875661</v>
      </c>
      <c r="P248" s="55"/>
    </row>
    <row r="249" spans="1:16">
      <c r="A249" s="53" t="s">
        <v>13</v>
      </c>
      <c r="B249" s="54"/>
      <c r="C249" s="55">
        <v>14913.34</v>
      </c>
      <c r="D249" s="55"/>
      <c r="E249" s="55">
        <v>12624.15</v>
      </c>
      <c r="F249" s="55"/>
      <c r="G249" s="55">
        <v>12572.73</v>
      </c>
      <c r="H249" s="55"/>
      <c r="I249" s="55">
        <f>(C249+E249+G249)/3</f>
        <v>13370.073333333334</v>
      </c>
      <c r="J249" s="55"/>
      <c r="K249" s="55">
        <f>I249*5.23%+I249</f>
        <v>14069.328168666667</v>
      </c>
      <c r="L249" s="55"/>
      <c r="M249" s="55">
        <f t="shared" si="101"/>
        <v>14736.214323861466</v>
      </c>
      <c r="N249" s="55"/>
      <c r="O249" s="55">
        <f t="shared" si="102"/>
        <v>15411.132939894322</v>
      </c>
      <c r="P249" s="55"/>
    </row>
    <row r="250" spans="1:16">
      <c r="A250" s="53" t="s">
        <v>14</v>
      </c>
      <c r="B250" s="54"/>
      <c r="C250" s="55">
        <v>15944.05</v>
      </c>
      <c r="D250" s="55"/>
      <c r="E250" s="55">
        <v>108.22</v>
      </c>
      <c r="F250" s="55"/>
      <c r="G250" s="55">
        <v>13404.28</v>
      </c>
      <c r="H250" s="55"/>
      <c r="I250" s="55">
        <f>(C250+E250+G250)/3</f>
        <v>9818.85</v>
      </c>
      <c r="J250" s="55"/>
      <c r="K250" s="55">
        <f t="shared" ref="K250:K251" si="104">I250*5.23%+I250</f>
        <v>10332.375855</v>
      </c>
      <c r="L250" s="55"/>
      <c r="M250" s="55">
        <f t="shared" si="101"/>
        <v>10822.130470526999</v>
      </c>
      <c r="N250" s="55"/>
      <c r="O250" s="55">
        <f t="shared" si="102"/>
        <v>11317.784046077137</v>
      </c>
      <c r="P250" s="55"/>
    </row>
    <row r="251" spans="1:16" ht="15.75" thickBot="1">
      <c r="A251" s="56" t="s">
        <v>15</v>
      </c>
      <c r="B251" s="57"/>
      <c r="C251" s="58">
        <v>13178.57</v>
      </c>
      <c r="D251" s="58"/>
      <c r="E251" s="55">
        <v>525.83000000000004</v>
      </c>
      <c r="F251" s="55"/>
      <c r="G251" s="58">
        <v>0</v>
      </c>
      <c r="H251" s="58"/>
      <c r="I251" s="55">
        <f>(C251+E251+G251)/3</f>
        <v>4568.1333333333332</v>
      </c>
      <c r="J251" s="55"/>
      <c r="K251" s="59">
        <f t="shared" si="104"/>
        <v>4807.046706666667</v>
      </c>
      <c r="L251" s="59"/>
      <c r="M251" s="59">
        <f t="shared" si="101"/>
        <v>5034.9007205626667</v>
      </c>
      <c r="N251" s="59"/>
      <c r="O251" s="55">
        <f t="shared" si="102"/>
        <v>5265.4991735644371</v>
      </c>
      <c r="P251" s="55"/>
    </row>
    <row r="252" spans="1:16" ht="15.75" thickBot="1">
      <c r="A252" s="60" t="s">
        <v>16</v>
      </c>
      <c r="B252" s="61"/>
      <c r="C252" s="62">
        <f>SUM(C240:D251)</f>
        <v>135268.73000000001</v>
      </c>
      <c r="D252" s="63"/>
      <c r="E252" s="63">
        <f>SUM(E240:F251)</f>
        <v>124971.74</v>
      </c>
      <c r="F252" s="63"/>
      <c r="G252" s="63">
        <f>SUM(G240:H251)</f>
        <v>162385.93000000002</v>
      </c>
      <c r="H252" s="63"/>
      <c r="I252" s="63">
        <f>SUM(I240:J251)</f>
        <v>184764.13666666666</v>
      </c>
      <c r="J252" s="63"/>
      <c r="K252" s="63">
        <f>SUM(K240:L251)</f>
        <v>194427.30101433329</v>
      </c>
      <c r="L252" s="63"/>
      <c r="M252" s="63">
        <f>SUM(M240:N251)</f>
        <v>203643.1550824127</v>
      </c>
      <c r="N252" s="63"/>
      <c r="O252" s="63">
        <f>SUM(O240:P251)</f>
        <v>212970.01158518725</v>
      </c>
      <c r="P252" s="65"/>
    </row>
    <row r="253" spans="1:16" ht="15.75" thickBot="1">
      <c r="A253" s="85" t="s">
        <v>17</v>
      </c>
      <c r="B253" s="86"/>
      <c r="C253" s="87"/>
      <c r="D253" s="88"/>
      <c r="E253" s="84">
        <f>E252*100/C252-100</f>
        <v>-7.6122471172753734</v>
      </c>
      <c r="F253" s="84"/>
      <c r="G253" s="84">
        <f>G252*100/E252-100</f>
        <v>29.938120410262371</v>
      </c>
      <c r="H253" s="84"/>
      <c r="I253" s="84">
        <f>I252*100/G252-100</f>
        <v>13.780877854791129</v>
      </c>
      <c r="J253" s="84"/>
      <c r="K253" s="84">
        <f>K252*100/I252-100</f>
        <v>5.2299999999999898</v>
      </c>
      <c r="L253" s="84"/>
      <c r="M253" s="84">
        <f>M252*100/K252-100</f>
        <v>4.7400000000000091</v>
      </c>
      <c r="N253" s="84"/>
      <c r="O253" s="84">
        <f>O252*100/M252-100</f>
        <v>4.5800000000000125</v>
      </c>
      <c r="P253" s="84"/>
    </row>
    <row r="255" spans="1:16">
      <c r="A255" s="50" t="s">
        <v>18</v>
      </c>
      <c r="B255" s="50"/>
    </row>
    <row r="256" spans="1:16">
      <c r="A256" s="51" t="str">
        <f>A62</f>
        <v>a) Em 2017 foi utilizado o valor efetivamente arrecadado até o mês de setembro e lançado pela média, o valor a arrecadar para os últimos 03 meses.</v>
      </c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</row>
    <row r="257" spans="1:16">
      <c r="A257" s="51" t="str">
        <f t="shared" ref="A257:A258" si="105">A63</f>
        <v>b) Índice de preço corresponde à Inflação projetada para o exercício. A base para 2019 é de 4,25%, 2020 de 4,26% e 2021 é de 4,16% conforme projeção do Banco Central</v>
      </c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</row>
    <row r="258" spans="1:16">
      <c r="A258" s="51" t="str">
        <f t="shared" si="105"/>
        <v>c) CR* - crescimento real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</row>
    <row r="259" spans="1:16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</row>
    <row r="261" spans="1:16" ht="15.75">
      <c r="A261" s="81" t="s">
        <v>21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ht="15.75">
      <c r="A262" s="81" t="str">
        <f>A3</f>
        <v>b) METODOLOGIA DE CÁLCULO DA RECEITA 2017</v>
      </c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4" spans="1:16">
      <c r="A264" s="51" t="s">
        <v>0</v>
      </c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1:1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6">
      <c r="A266" s="50" t="s">
        <v>1</v>
      </c>
      <c r="B266" s="50"/>
      <c r="C266" s="50"/>
      <c r="D266" s="3"/>
      <c r="E266" s="78" t="s">
        <v>27</v>
      </c>
      <c r="F266" s="78"/>
      <c r="G266" s="78"/>
      <c r="H266" s="78"/>
      <c r="I266" s="78"/>
    </row>
    <row r="267" spans="1:16" ht="15.75" thickBot="1">
      <c r="A267" s="50"/>
      <c r="B267" s="50"/>
      <c r="C267" s="50"/>
      <c r="D267" s="3"/>
      <c r="E267" s="78"/>
      <c r="F267" s="78"/>
      <c r="G267" s="78"/>
    </row>
    <row r="268" spans="1:16">
      <c r="A268" s="52" t="s">
        <v>3</v>
      </c>
      <c r="B268" s="52"/>
      <c r="C268" s="52"/>
      <c r="D268" s="52"/>
      <c r="G268" s="79">
        <f>G9:L9</f>
        <v>2019</v>
      </c>
      <c r="H268" s="80"/>
      <c r="I268" s="79">
        <f t="shared" ref="I268" si="106">I9:N9</f>
        <v>2020</v>
      </c>
      <c r="J268" s="80"/>
      <c r="K268" s="79">
        <f t="shared" ref="K268" si="107">K9:P9</f>
        <v>2021</v>
      </c>
      <c r="L268" s="80"/>
    </row>
    <row r="269" spans="1:16" ht="15.75" thickBot="1">
      <c r="A269" s="52"/>
      <c r="B269" s="52"/>
      <c r="C269" s="52"/>
      <c r="D269" s="52"/>
      <c r="G269" s="66">
        <f>G10</f>
        <v>4.2500000000000003E-2</v>
      </c>
      <c r="H269" s="67"/>
      <c r="I269" s="66">
        <f t="shared" ref="I269" si="108">I10</f>
        <v>4.2599999999999999E-2</v>
      </c>
      <c r="J269" s="67"/>
      <c r="K269" s="66">
        <f t="shared" ref="K269" si="109">K10</f>
        <v>4.1599999999999998E-2</v>
      </c>
      <c r="L269" s="67"/>
    </row>
    <row r="270" spans="1:16" ht="15.75" thickBot="1">
      <c r="A270" s="4"/>
      <c r="B270" s="4"/>
      <c r="C270" s="4"/>
      <c r="D270" s="4"/>
      <c r="G270" s="6"/>
      <c r="H270" s="4"/>
      <c r="I270" s="6"/>
      <c r="J270" s="4"/>
      <c r="K270" s="6"/>
      <c r="L270" s="4"/>
    </row>
    <row r="271" spans="1:16" ht="15.75" thickBot="1">
      <c r="A271" s="68" t="s">
        <v>20</v>
      </c>
      <c r="B271" s="69"/>
      <c r="C271" s="70">
        <f>C12:P12</f>
        <v>2013</v>
      </c>
      <c r="D271" s="70"/>
      <c r="E271" s="70">
        <f t="shared" ref="E271" si="110">E12:R12</f>
        <v>2014</v>
      </c>
      <c r="F271" s="70"/>
      <c r="G271" s="70">
        <f t="shared" ref="G271" si="111">G12:T12</f>
        <v>2015</v>
      </c>
      <c r="H271" s="70"/>
      <c r="I271" s="70">
        <f t="shared" ref="I271" si="112">I12:V12</f>
        <v>2016</v>
      </c>
      <c r="J271" s="70"/>
      <c r="K271" s="70">
        <f t="shared" ref="K271" si="113">K12:X12</f>
        <v>2017</v>
      </c>
      <c r="L271" s="70"/>
      <c r="M271" s="70">
        <f t="shared" ref="M271" si="114">M12:Z12</f>
        <v>2018</v>
      </c>
      <c r="N271" s="70"/>
      <c r="O271" s="70">
        <f t="shared" ref="O271" si="115">O12:AB12</f>
        <v>2019</v>
      </c>
      <c r="P271" s="70"/>
    </row>
    <row r="272" spans="1:16">
      <c r="A272" s="71" t="s">
        <v>4</v>
      </c>
      <c r="B272" s="72"/>
      <c r="C272" s="73">
        <v>873.6</v>
      </c>
      <c r="D272" s="73"/>
      <c r="E272" s="73">
        <v>16028.33</v>
      </c>
      <c r="F272" s="73"/>
      <c r="G272" s="73">
        <v>630.80999999999995</v>
      </c>
      <c r="H272" s="73"/>
      <c r="I272" s="73">
        <v>4660.97</v>
      </c>
      <c r="J272" s="73"/>
      <c r="K272" s="74">
        <f>I272*5.23%+I272</f>
        <v>4904.7387310000004</v>
      </c>
      <c r="L272" s="74"/>
      <c r="M272" s="74">
        <f>K272*4.74%+K272</f>
        <v>5137.2233468494005</v>
      </c>
      <c r="N272" s="74"/>
      <c r="O272" s="55">
        <f>M272*4.58%+M272</f>
        <v>5372.508176135103</v>
      </c>
      <c r="P272" s="55"/>
    </row>
    <row r="273" spans="1:16">
      <c r="A273" s="53" t="s">
        <v>5</v>
      </c>
      <c r="B273" s="54"/>
      <c r="C273" s="55">
        <v>906.75</v>
      </c>
      <c r="D273" s="55"/>
      <c r="E273" s="55">
        <v>1367.04</v>
      </c>
      <c r="F273" s="55"/>
      <c r="G273" s="55">
        <v>1260.6400000000001</v>
      </c>
      <c r="H273" s="55"/>
      <c r="I273" s="55">
        <v>618.32000000000005</v>
      </c>
      <c r="J273" s="55"/>
      <c r="K273" s="55">
        <f>I273*5.23%+I273</f>
        <v>650.65813600000001</v>
      </c>
      <c r="L273" s="55"/>
      <c r="M273" s="55">
        <f t="shared" ref="M273:M283" si="116">K273*4.74%+K273</f>
        <v>681.49933164640004</v>
      </c>
      <c r="N273" s="55"/>
      <c r="O273" s="55">
        <f t="shared" ref="O273:O283" si="117">M273*4.58%+M273</f>
        <v>712.7120010358052</v>
      </c>
      <c r="P273" s="55"/>
    </row>
    <row r="274" spans="1:16">
      <c r="A274" s="53" t="s">
        <v>6</v>
      </c>
      <c r="B274" s="54"/>
      <c r="C274" s="55">
        <v>2121.14</v>
      </c>
      <c r="D274" s="55"/>
      <c r="E274" s="55">
        <v>1766.85</v>
      </c>
      <c r="F274" s="55"/>
      <c r="G274" s="55">
        <v>1530.34</v>
      </c>
      <c r="H274" s="55"/>
      <c r="I274" s="55">
        <v>2065.89</v>
      </c>
      <c r="J274" s="55"/>
      <c r="K274" s="55">
        <f t="shared" ref="K274:K279" si="118">I274*5.23%+I274</f>
        <v>2173.9360469999997</v>
      </c>
      <c r="L274" s="55"/>
      <c r="M274" s="55">
        <f t="shared" si="116"/>
        <v>2276.9806156277996</v>
      </c>
      <c r="N274" s="55"/>
      <c r="O274" s="55">
        <f t="shared" si="117"/>
        <v>2381.2663278235527</v>
      </c>
      <c r="P274" s="55"/>
    </row>
    <row r="275" spans="1:16">
      <c r="A275" s="53" t="s">
        <v>7</v>
      </c>
      <c r="B275" s="54"/>
      <c r="C275" s="55">
        <v>2154.7399999999998</v>
      </c>
      <c r="D275" s="55"/>
      <c r="E275" s="55">
        <v>2120.75</v>
      </c>
      <c r="F275" s="55"/>
      <c r="G275" s="55">
        <v>2310.9299999999998</v>
      </c>
      <c r="H275" s="55"/>
      <c r="I275" s="55">
        <v>1940.21</v>
      </c>
      <c r="J275" s="55"/>
      <c r="K275" s="55">
        <f t="shared" si="118"/>
        <v>2041.6829830000001</v>
      </c>
      <c r="L275" s="55"/>
      <c r="M275" s="55">
        <f t="shared" si="116"/>
        <v>2138.4587563942</v>
      </c>
      <c r="N275" s="55"/>
      <c r="O275" s="55">
        <f t="shared" si="117"/>
        <v>2236.4001674370543</v>
      </c>
      <c r="P275" s="55"/>
    </row>
    <row r="276" spans="1:16">
      <c r="A276" s="53" t="s">
        <v>8</v>
      </c>
      <c r="B276" s="54"/>
      <c r="C276" s="55">
        <v>2107.4299999999998</v>
      </c>
      <c r="D276" s="55"/>
      <c r="E276" s="55">
        <v>1521.04</v>
      </c>
      <c r="F276" s="55"/>
      <c r="G276" s="55">
        <v>1517.69</v>
      </c>
      <c r="H276" s="55"/>
      <c r="I276" s="55">
        <v>1634.19</v>
      </c>
      <c r="J276" s="55"/>
      <c r="K276" s="55">
        <f t="shared" si="118"/>
        <v>1719.6581370000001</v>
      </c>
      <c r="L276" s="55"/>
      <c r="M276" s="55">
        <f t="shared" si="116"/>
        <v>1801.1699326938001</v>
      </c>
      <c r="N276" s="55"/>
      <c r="O276" s="55">
        <f t="shared" si="117"/>
        <v>1883.6635156111761</v>
      </c>
      <c r="P276" s="55"/>
    </row>
    <row r="277" spans="1:16">
      <c r="A277" s="53" t="s">
        <v>9</v>
      </c>
      <c r="B277" s="54"/>
      <c r="C277" s="55">
        <v>1667.51</v>
      </c>
      <c r="D277" s="55"/>
      <c r="E277" s="55">
        <v>1831.12</v>
      </c>
      <c r="F277" s="55"/>
      <c r="G277" s="55">
        <v>1683.36</v>
      </c>
      <c r="H277" s="55"/>
      <c r="I277" s="55">
        <v>809.9</v>
      </c>
      <c r="J277" s="55"/>
      <c r="K277" s="55">
        <f t="shared" si="118"/>
        <v>852.25776999999994</v>
      </c>
      <c r="L277" s="55"/>
      <c r="M277" s="55">
        <f t="shared" si="116"/>
        <v>892.65478829799997</v>
      </c>
      <c r="N277" s="55"/>
      <c r="O277" s="55">
        <f t="shared" si="117"/>
        <v>933.5383776020484</v>
      </c>
      <c r="P277" s="55"/>
    </row>
    <row r="278" spans="1:16">
      <c r="A278" s="53" t="s">
        <v>10</v>
      </c>
      <c r="B278" s="54"/>
      <c r="C278" s="55">
        <v>2156.25</v>
      </c>
      <c r="D278" s="55"/>
      <c r="E278" s="55">
        <v>1720.37</v>
      </c>
      <c r="F278" s="55"/>
      <c r="G278" s="55">
        <v>1775.19</v>
      </c>
      <c r="H278" s="55"/>
      <c r="I278" s="55">
        <v>1103.45</v>
      </c>
      <c r="J278" s="55"/>
      <c r="K278" s="55">
        <f t="shared" si="118"/>
        <v>1161.160435</v>
      </c>
      <c r="L278" s="55"/>
      <c r="M278" s="55">
        <f t="shared" si="116"/>
        <v>1216.199439619</v>
      </c>
      <c r="N278" s="55"/>
      <c r="O278" s="55">
        <f t="shared" si="117"/>
        <v>1271.9013739535503</v>
      </c>
      <c r="P278" s="55"/>
    </row>
    <row r="279" spans="1:16">
      <c r="A279" s="53" t="s">
        <v>11</v>
      </c>
      <c r="B279" s="54"/>
      <c r="C279" s="55">
        <v>1764.43</v>
      </c>
      <c r="D279" s="55"/>
      <c r="E279" s="55">
        <v>1919.2</v>
      </c>
      <c r="F279" s="55"/>
      <c r="G279" s="55">
        <v>1452.75</v>
      </c>
      <c r="H279" s="55"/>
      <c r="I279" s="55">
        <v>1623.95</v>
      </c>
      <c r="J279" s="55"/>
      <c r="K279" s="55">
        <f t="shared" si="118"/>
        <v>1708.8825850000001</v>
      </c>
      <c r="L279" s="55"/>
      <c r="M279" s="55">
        <f t="shared" si="116"/>
        <v>1789.883619529</v>
      </c>
      <c r="N279" s="55"/>
      <c r="O279" s="55">
        <f t="shared" si="117"/>
        <v>1871.8602893034283</v>
      </c>
      <c r="P279" s="55"/>
    </row>
    <row r="280" spans="1:16">
      <c r="A280" s="53" t="s">
        <v>12</v>
      </c>
      <c r="B280" s="54"/>
      <c r="C280" s="55">
        <v>2299.58</v>
      </c>
      <c r="D280" s="55"/>
      <c r="E280" s="55">
        <v>1708.37</v>
      </c>
      <c r="F280" s="55"/>
      <c r="G280" s="55">
        <v>2240.4499999999998</v>
      </c>
      <c r="H280" s="55"/>
      <c r="I280" s="55">
        <v>2243.91</v>
      </c>
      <c r="J280" s="55"/>
      <c r="K280" s="55">
        <f>I280*5.23%+I280</f>
        <v>2361.2664930000001</v>
      </c>
      <c r="L280" s="55"/>
      <c r="M280" s="55">
        <f t="shared" si="116"/>
        <v>2473.1905247682002</v>
      </c>
      <c r="N280" s="55"/>
      <c r="O280" s="55">
        <f t="shared" si="117"/>
        <v>2586.462650802584</v>
      </c>
      <c r="P280" s="55"/>
    </row>
    <row r="281" spans="1:16">
      <c r="A281" s="53" t="s">
        <v>13</v>
      </c>
      <c r="B281" s="54"/>
      <c r="C281" s="55">
        <v>2630.09</v>
      </c>
      <c r="D281" s="55"/>
      <c r="E281" s="55">
        <v>2616.13</v>
      </c>
      <c r="F281" s="55"/>
      <c r="G281" s="55">
        <v>2245.15</v>
      </c>
      <c r="H281" s="55"/>
      <c r="I281" s="55">
        <f>(C281+E281+G281)/3</f>
        <v>2497.1233333333334</v>
      </c>
      <c r="J281" s="55"/>
      <c r="K281" s="55">
        <f>I281*5.23%+I281</f>
        <v>2627.7228836666668</v>
      </c>
      <c r="L281" s="55"/>
      <c r="M281" s="55">
        <f t="shared" si="116"/>
        <v>2752.2769483524667</v>
      </c>
      <c r="N281" s="55"/>
      <c r="O281" s="55">
        <f t="shared" si="117"/>
        <v>2878.3312325870097</v>
      </c>
      <c r="P281" s="55"/>
    </row>
    <row r="282" spans="1:16">
      <c r="A282" s="53" t="s">
        <v>14</v>
      </c>
      <c r="B282" s="54"/>
      <c r="C282" s="55">
        <v>2267.73</v>
      </c>
      <c r="D282" s="55"/>
      <c r="E282" s="55">
        <v>1441.76</v>
      </c>
      <c r="F282" s="55"/>
      <c r="G282" s="55">
        <v>2262.89</v>
      </c>
      <c r="H282" s="55"/>
      <c r="I282" s="55">
        <f>(C282+E282+G282)/3</f>
        <v>1990.7933333333331</v>
      </c>
      <c r="J282" s="55"/>
      <c r="K282" s="55">
        <f t="shared" ref="K282:K283" si="119">I282*5.23%+I282</f>
        <v>2094.9118246666662</v>
      </c>
      <c r="L282" s="55"/>
      <c r="M282" s="55">
        <f t="shared" si="116"/>
        <v>2194.2106451558661</v>
      </c>
      <c r="N282" s="55"/>
      <c r="O282" s="55">
        <f t="shared" si="117"/>
        <v>2294.7054927040049</v>
      </c>
      <c r="P282" s="55"/>
    </row>
    <row r="283" spans="1:16" ht="15.75" thickBot="1">
      <c r="A283" s="56" t="s">
        <v>15</v>
      </c>
      <c r="B283" s="57"/>
      <c r="C283" s="58">
        <v>2134.36</v>
      </c>
      <c r="D283" s="58"/>
      <c r="E283" s="55">
        <v>1376.05</v>
      </c>
      <c r="F283" s="55"/>
      <c r="G283" s="58">
        <v>1486.68</v>
      </c>
      <c r="H283" s="58"/>
      <c r="I283" s="55">
        <f>(C283+E283+G283)/3</f>
        <v>1665.6966666666667</v>
      </c>
      <c r="J283" s="55"/>
      <c r="K283" s="59">
        <f t="shared" si="119"/>
        <v>1752.8126023333334</v>
      </c>
      <c r="L283" s="59"/>
      <c r="M283" s="59">
        <f t="shared" si="116"/>
        <v>1835.8959196839335</v>
      </c>
      <c r="N283" s="59"/>
      <c r="O283" s="55">
        <f t="shared" si="117"/>
        <v>1919.9799528054577</v>
      </c>
      <c r="P283" s="55"/>
    </row>
    <row r="284" spans="1:16" ht="15.75" thickBot="1">
      <c r="A284" s="60" t="s">
        <v>16</v>
      </c>
      <c r="B284" s="61"/>
      <c r="C284" s="62">
        <f>SUM(C272:D283)</f>
        <v>23083.61</v>
      </c>
      <c r="D284" s="63"/>
      <c r="E284" s="63">
        <f>SUM(E272:F283)</f>
        <v>35417.01</v>
      </c>
      <c r="F284" s="63"/>
      <c r="G284" s="63">
        <f>SUM(G272:H283)</f>
        <v>20396.88</v>
      </c>
      <c r="H284" s="63"/>
      <c r="I284" s="63">
        <f>SUM(I272:J283)</f>
        <v>22854.403333333332</v>
      </c>
      <c r="J284" s="63"/>
      <c r="K284" s="63">
        <f>SUM(K272:L283)</f>
        <v>24049.688627666663</v>
      </c>
      <c r="L284" s="63"/>
      <c r="M284" s="55">
        <f t="shared" ref="M284" si="120">K284*5.5%/100+K284</f>
        <v>24062.915956411878</v>
      </c>
      <c r="N284" s="55"/>
      <c r="O284" s="63">
        <f>SUM(O272:P283)</f>
        <v>26343.329557800771</v>
      </c>
      <c r="P284" s="65"/>
    </row>
    <row r="285" spans="1:16" ht="15.75" thickBot="1">
      <c r="A285" s="85" t="s">
        <v>17</v>
      </c>
      <c r="B285" s="86"/>
      <c r="C285" s="87"/>
      <c r="D285" s="88"/>
      <c r="E285" s="84">
        <f>E284*100/C284-100</f>
        <v>53.429251317276623</v>
      </c>
      <c r="F285" s="84"/>
      <c r="G285" s="84">
        <f>G284*100/E284-100</f>
        <v>-42.409367702129572</v>
      </c>
      <c r="H285" s="84"/>
      <c r="I285" s="84">
        <f>I284*100/G284-100</f>
        <v>12.048525722234615</v>
      </c>
      <c r="J285" s="84"/>
      <c r="K285" s="84">
        <f>K284*100/I284-100</f>
        <v>5.2299999999999898</v>
      </c>
      <c r="L285" s="84"/>
      <c r="M285" s="84">
        <v>5.5</v>
      </c>
      <c r="N285" s="84"/>
      <c r="O285" s="84">
        <v>5.5</v>
      </c>
      <c r="P285" s="84"/>
    </row>
    <row r="287" spans="1:16">
      <c r="A287" s="50" t="s">
        <v>18</v>
      </c>
      <c r="B287" s="50"/>
    </row>
    <row r="288" spans="1:16">
      <c r="A288" s="51" t="str">
        <f>A62</f>
        <v>a) Em 2017 foi utilizado o valor efetivamente arrecadado até o mês de setembro e lançado pela média, o valor a arrecadar para os últimos 03 meses.</v>
      </c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</row>
    <row r="289" spans="1:16">
      <c r="A289" s="51" t="str">
        <f t="shared" ref="A289:A290" si="121">A63</f>
        <v>b) Índice de preço corresponde à Inflação projetada para o exercício. A base para 2019 é de 4,25%, 2020 de 4,26% e 2021 é de 4,16% conforme projeção do Banco Central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</row>
    <row r="290" spans="1:16">
      <c r="A290" s="51" t="str">
        <f t="shared" si="121"/>
        <v>c) CR* - crescimento real</v>
      </c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</row>
    <row r="291" spans="1:16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</row>
    <row r="293" spans="1:16" ht="15.75">
      <c r="A293" s="81" t="s">
        <v>21</v>
      </c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ht="15.75">
      <c r="A294" s="81" t="str">
        <f>A3</f>
        <v>b) METODOLOGIA DE CÁLCULO DA RECEITA 2017</v>
      </c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6" spans="1:16">
      <c r="A296" s="51" t="s">
        <v>0</v>
      </c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</row>
    <row r="297" spans="1:1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6">
      <c r="A298" s="50" t="s">
        <v>1</v>
      </c>
      <c r="B298" s="50"/>
      <c r="C298" s="50"/>
      <c r="D298" s="3"/>
      <c r="E298" s="78" t="s">
        <v>64</v>
      </c>
      <c r="F298" s="78"/>
      <c r="G298" s="78"/>
      <c r="H298" s="78"/>
      <c r="I298" s="78"/>
    </row>
    <row r="299" spans="1:16" ht="15.75" thickBot="1">
      <c r="A299" s="50"/>
      <c r="B299" s="50"/>
      <c r="C299" s="50"/>
      <c r="D299" s="3"/>
      <c r="E299" s="78"/>
      <c r="F299" s="78"/>
      <c r="G299" s="78"/>
    </row>
    <row r="300" spans="1:16">
      <c r="A300" s="52" t="s">
        <v>3</v>
      </c>
      <c r="B300" s="52"/>
      <c r="C300" s="52"/>
      <c r="D300" s="52"/>
      <c r="G300" s="79">
        <f>G9:L9</f>
        <v>2019</v>
      </c>
      <c r="H300" s="80"/>
      <c r="I300" s="79">
        <f t="shared" ref="I300" si="122">I9:N9</f>
        <v>2020</v>
      </c>
      <c r="J300" s="80"/>
      <c r="K300" s="79">
        <f t="shared" ref="K300" si="123">K9:P9</f>
        <v>2021</v>
      </c>
      <c r="L300" s="80"/>
    </row>
    <row r="301" spans="1:16" ht="15.75" thickBot="1">
      <c r="A301" s="52"/>
      <c r="B301" s="52"/>
      <c r="C301" s="52"/>
      <c r="D301" s="52"/>
      <c r="G301" s="66">
        <f>G10</f>
        <v>4.2500000000000003E-2</v>
      </c>
      <c r="H301" s="67"/>
      <c r="I301" s="66">
        <f t="shared" ref="I301" si="124">I10</f>
        <v>4.2599999999999999E-2</v>
      </c>
      <c r="J301" s="67"/>
      <c r="K301" s="66">
        <f t="shared" ref="K301" si="125">K10</f>
        <v>4.1599999999999998E-2</v>
      </c>
      <c r="L301" s="67"/>
    </row>
    <row r="302" spans="1:16" ht="15.75" thickBot="1">
      <c r="A302" s="4"/>
      <c r="B302" s="4"/>
      <c r="C302" s="4"/>
      <c r="D302" s="4"/>
      <c r="G302" s="6"/>
      <c r="H302" s="4"/>
      <c r="I302" s="6"/>
      <c r="J302" s="4"/>
      <c r="K302" s="6"/>
      <c r="L302" s="4"/>
    </row>
    <row r="303" spans="1:16" ht="15.75" thickBot="1">
      <c r="A303" s="68" t="s">
        <v>20</v>
      </c>
      <c r="B303" s="69"/>
      <c r="C303" s="70">
        <f>C12:P12</f>
        <v>2013</v>
      </c>
      <c r="D303" s="70"/>
      <c r="E303" s="70">
        <f t="shared" ref="E303" si="126">E12:R12</f>
        <v>2014</v>
      </c>
      <c r="F303" s="70"/>
      <c r="G303" s="70">
        <f t="shared" ref="G303" si="127">G12:T12</f>
        <v>2015</v>
      </c>
      <c r="H303" s="70"/>
      <c r="I303" s="70">
        <f t="shared" ref="I303" si="128">I12:V12</f>
        <v>2016</v>
      </c>
      <c r="J303" s="70"/>
      <c r="K303" s="70">
        <f t="shared" ref="K303" si="129">K12:X12</f>
        <v>2017</v>
      </c>
      <c r="L303" s="70"/>
      <c r="M303" s="70">
        <f t="shared" ref="M303" si="130">M12:Z12</f>
        <v>2018</v>
      </c>
      <c r="N303" s="70"/>
      <c r="O303" s="70">
        <f t="shared" ref="O303" si="131">O12:AB12</f>
        <v>2019</v>
      </c>
      <c r="P303" s="70"/>
    </row>
    <row r="304" spans="1:16">
      <c r="A304" s="71" t="s">
        <v>4</v>
      </c>
      <c r="B304" s="72"/>
      <c r="C304" s="73">
        <v>489260.39</v>
      </c>
      <c r="D304" s="73"/>
      <c r="E304" s="73">
        <v>635936.53</v>
      </c>
      <c r="F304" s="73"/>
      <c r="G304" s="73">
        <v>646340.31999999995</v>
      </c>
      <c r="H304" s="73"/>
      <c r="I304" s="73">
        <v>563688.82999999996</v>
      </c>
      <c r="J304" s="73"/>
      <c r="K304" s="74">
        <f>I304*5.23%+I304</f>
        <v>593169.75580899999</v>
      </c>
      <c r="L304" s="74"/>
      <c r="M304" s="74">
        <f>K304*4.74%+K304</f>
        <v>621286.00223434658</v>
      </c>
      <c r="N304" s="74"/>
      <c r="O304" s="55">
        <f>M304*4.58%+M304</f>
        <v>649740.90113667969</v>
      </c>
      <c r="P304" s="55"/>
    </row>
    <row r="305" spans="1:16">
      <c r="A305" s="53" t="s">
        <v>5</v>
      </c>
      <c r="B305" s="54"/>
      <c r="C305" s="55">
        <v>658247.52</v>
      </c>
      <c r="D305" s="55"/>
      <c r="E305" s="55">
        <v>679087.21</v>
      </c>
      <c r="F305" s="55"/>
      <c r="G305" s="55">
        <v>659788.25</v>
      </c>
      <c r="H305" s="55"/>
      <c r="I305" s="55">
        <v>705656.92</v>
      </c>
      <c r="J305" s="55"/>
      <c r="K305" s="55">
        <f>I305*5.23%+I305</f>
        <v>742562.77691600006</v>
      </c>
      <c r="L305" s="55"/>
      <c r="M305" s="55">
        <f t="shared" ref="M305:M315" si="132">K305*4.74%+K305</f>
        <v>777760.25254181842</v>
      </c>
      <c r="N305" s="55"/>
      <c r="O305" s="55">
        <f t="shared" ref="O305:O315" si="133">M305*4.58%+M305</f>
        <v>813381.67210823367</v>
      </c>
      <c r="P305" s="55"/>
    </row>
    <row r="306" spans="1:16">
      <c r="A306" s="53" t="s">
        <v>6</v>
      </c>
      <c r="B306" s="54"/>
      <c r="C306" s="55">
        <v>379101.69</v>
      </c>
      <c r="D306" s="55"/>
      <c r="E306" s="55">
        <v>402831.17</v>
      </c>
      <c r="F306" s="55"/>
      <c r="G306" s="55">
        <v>480558.82</v>
      </c>
      <c r="H306" s="55"/>
      <c r="I306" s="55">
        <v>428629.14</v>
      </c>
      <c r="J306" s="55"/>
      <c r="K306" s="55">
        <f t="shared" ref="K306:K311" si="134">I306*5.23%+I306</f>
        <v>451046.44402200001</v>
      </c>
      <c r="L306" s="55"/>
      <c r="M306" s="55">
        <f t="shared" si="132"/>
        <v>472426.04546864284</v>
      </c>
      <c r="N306" s="55"/>
      <c r="O306" s="55">
        <f t="shared" si="133"/>
        <v>494063.15835110669</v>
      </c>
      <c r="P306" s="55"/>
    </row>
    <row r="307" spans="1:16">
      <c r="A307" s="53" t="s">
        <v>7</v>
      </c>
      <c r="B307" s="54"/>
      <c r="C307" s="55">
        <v>487618.73</v>
      </c>
      <c r="D307" s="55"/>
      <c r="E307" s="55">
        <v>459763.97</v>
      </c>
      <c r="F307" s="55"/>
      <c r="G307" s="55">
        <v>518650.32</v>
      </c>
      <c r="H307" s="55"/>
      <c r="I307" s="55">
        <v>509547.99</v>
      </c>
      <c r="J307" s="55"/>
      <c r="K307" s="55">
        <f t="shared" si="134"/>
        <v>536197.34987699997</v>
      </c>
      <c r="L307" s="55"/>
      <c r="M307" s="55">
        <f t="shared" si="132"/>
        <v>561613.10426116979</v>
      </c>
      <c r="N307" s="55"/>
      <c r="O307" s="55">
        <f t="shared" si="133"/>
        <v>587334.98443633132</v>
      </c>
      <c r="P307" s="55"/>
    </row>
    <row r="308" spans="1:16">
      <c r="A308" s="53" t="s">
        <v>8</v>
      </c>
      <c r="B308" s="54"/>
      <c r="C308" s="55">
        <v>584469.69999999995</v>
      </c>
      <c r="D308" s="55"/>
      <c r="E308" s="55">
        <v>612692.02</v>
      </c>
      <c r="F308" s="55"/>
      <c r="G308" s="55">
        <v>637795.19999999995</v>
      </c>
      <c r="H308" s="55"/>
      <c r="I308" s="55">
        <v>677575.85</v>
      </c>
      <c r="J308" s="55"/>
      <c r="K308" s="55">
        <f t="shared" si="134"/>
        <v>713013.06695499993</v>
      </c>
      <c r="L308" s="55"/>
      <c r="M308" s="55">
        <f t="shared" si="132"/>
        <v>746809.88632866694</v>
      </c>
      <c r="N308" s="55"/>
      <c r="O308" s="55">
        <f t="shared" si="133"/>
        <v>781013.77912251989</v>
      </c>
      <c r="P308" s="55"/>
    </row>
    <row r="309" spans="1:16">
      <c r="A309" s="53" t="s">
        <v>9</v>
      </c>
      <c r="B309" s="54"/>
      <c r="C309" s="55">
        <v>406767.57</v>
      </c>
      <c r="D309" s="55"/>
      <c r="E309" s="55">
        <v>459479.44</v>
      </c>
      <c r="F309" s="55"/>
      <c r="G309" s="55">
        <v>554946.51</v>
      </c>
      <c r="H309" s="55"/>
      <c r="I309" s="55">
        <v>559787.43000000005</v>
      </c>
      <c r="J309" s="55"/>
      <c r="K309" s="55">
        <f t="shared" si="134"/>
        <v>589064.3125890001</v>
      </c>
      <c r="L309" s="55"/>
      <c r="M309" s="55">
        <f t="shared" si="132"/>
        <v>616985.96100571868</v>
      </c>
      <c r="N309" s="55"/>
      <c r="O309" s="55">
        <f t="shared" si="133"/>
        <v>645243.91801978054</v>
      </c>
      <c r="P309" s="55"/>
    </row>
    <row r="310" spans="1:16">
      <c r="A310" s="53" t="s">
        <v>10</v>
      </c>
      <c r="B310" s="54"/>
      <c r="C310" s="55">
        <v>347246.76</v>
      </c>
      <c r="D310" s="55"/>
      <c r="E310" s="55">
        <v>394634.71</v>
      </c>
      <c r="F310" s="55"/>
      <c r="G310" s="55">
        <v>486114.81</v>
      </c>
      <c r="H310" s="55"/>
      <c r="I310" s="55">
        <v>405852.46</v>
      </c>
      <c r="J310" s="55"/>
      <c r="K310" s="55">
        <f t="shared" si="134"/>
        <v>427078.54365800001</v>
      </c>
      <c r="L310" s="55"/>
      <c r="M310" s="55">
        <f t="shared" si="132"/>
        <v>447322.06662738923</v>
      </c>
      <c r="N310" s="55"/>
      <c r="O310" s="55">
        <f t="shared" si="133"/>
        <v>467809.41727892368</v>
      </c>
      <c r="P310" s="55"/>
    </row>
    <row r="311" spans="1:16">
      <c r="A311" s="53" t="s">
        <v>11</v>
      </c>
      <c r="B311" s="54"/>
      <c r="C311" s="55">
        <v>168771.92</v>
      </c>
      <c r="D311" s="55"/>
      <c r="E311" s="55">
        <v>479414.04</v>
      </c>
      <c r="F311" s="55"/>
      <c r="G311" s="55">
        <v>480600.23</v>
      </c>
      <c r="H311" s="55"/>
      <c r="I311" s="55">
        <v>503313.27</v>
      </c>
      <c r="J311" s="55"/>
      <c r="K311" s="55">
        <f t="shared" si="134"/>
        <v>529636.55402100005</v>
      </c>
      <c r="L311" s="55"/>
      <c r="M311" s="55">
        <f t="shared" si="132"/>
        <v>554741.32668159541</v>
      </c>
      <c r="N311" s="55"/>
      <c r="O311" s="55">
        <f t="shared" si="133"/>
        <v>580148.47944361251</v>
      </c>
      <c r="P311" s="55"/>
    </row>
    <row r="312" spans="1:16">
      <c r="A312" s="53" t="s">
        <v>12</v>
      </c>
      <c r="B312" s="54"/>
      <c r="C312" s="55">
        <v>375760.78</v>
      </c>
      <c r="D312" s="55"/>
      <c r="E312" s="55">
        <v>420246.49</v>
      </c>
      <c r="F312" s="55"/>
      <c r="G312" s="55">
        <v>400679.39</v>
      </c>
      <c r="H312" s="55"/>
      <c r="I312" s="55">
        <v>409294.26</v>
      </c>
      <c r="J312" s="55"/>
      <c r="K312" s="55">
        <f>I312*5.23%+I312</f>
        <v>430700.34979800001</v>
      </c>
      <c r="L312" s="55"/>
      <c r="M312" s="55">
        <f t="shared" si="132"/>
        <v>451115.54637842521</v>
      </c>
      <c r="N312" s="55"/>
      <c r="O312" s="55">
        <f t="shared" si="133"/>
        <v>471776.63840255706</v>
      </c>
      <c r="P312" s="55"/>
    </row>
    <row r="313" spans="1:16">
      <c r="A313" s="53" t="s">
        <v>13</v>
      </c>
      <c r="B313" s="54"/>
      <c r="C313" s="55">
        <v>375766.56</v>
      </c>
      <c r="D313" s="55"/>
      <c r="E313" s="55">
        <v>397176.21</v>
      </c>
      <c r="F313" s="55"/>
      <c r="G313" s="55">
        <v>456039.56</v>
      </c>
      <c r="H313" s="55"/>
      <c r="I313" s="55">
        <f>(C313+E313+G313)/3+75000</f>
        <v>484660.77666666667</v>
      </c>
      <c r="J313" s="55"/>
      <c r="K313" s="55">
        <f>I313*5.23%+I313</f>
        <v>510008.53528633335</v>
      </c>
      <c r="L313" s="55"/>
      <c r="M313" s="55">
        <f t="shared" si="132"/>
        <v>534182.93985890551</v>
      </c>
      <c r="N313" s="55"/>
      <c r="O313" s="55">
        <f t="shared" si="133"/>
        <v>558648.51850444335</v>
      </c>
      <c r="P313" s="55"/>
    </row>
    <row r="314" spans="1:16">
      <c r="A314" s="53" t="s">
        <v>14</v>
      </c>
      <c r="B314" s="54"/>
      <c r="C314" s="55">
        <v>522683.65</v>
      </c>
      <c r="D314" s="55"/>
      <c r="E314" s="55">
        <v>525713.5</v>
      </c>
      <c r="F314" s="55"/>
      <c r="G314" s="55">
        <v>514904.46</v>
      </c>
      <c r="H314" s="55"/>
      <c r="I314" s="55">
        <f>(C314+E314+G314)/3+75000</f>
        <v>596100.53666666662</v>
      </c>
      <c r="J314" s="55"/>
      <c r="K314" s="55">
        <f t="shared" ref="K314:K315" si="135">I314*5.23%+I314</f>
        <v>627276.59473433334</v>
      </c>
      <c r="L314" s="55"/>
      <c r="M314" s="55">
        <f t="shared" si="132"/>
        <v>657009.50532474078</v>
      </c>
      <c r="N314" s="55"/>
      <c r="O314" s="55">
        <f t="shared" si="133"/>
        <v>687100.54066861386</v>
      </c>
      <c r="P314" s="55"/>
    </row>
    <row r="315" spans="1:16" ht="15.75" thickBot="1">
      <c r="A315" s="56" t="s">
        <v>15</v>
      </c>
      <c r="B315" s="57"/>
      <c r="C315" s="58">
        <v>788529.76</v>
      </c>
      <c r="D315" s="58"/>
      <c r="E315" s="55">
        <v>912586.49</v>
      </c>
      <c r="F315" s="55"/>
      <c r="G315" s="58">
        <v>870669.52</v>
      </c>
      <c r="H315" s="58"/>
      <c r="I315" s="55">
        <f>(C315+E315+G315)/3+100000</f>
        <v>957261.92333333334</v>
      </c>
      <c r="J315" s="55"/>
      <c r="K315" s="59">
        <f t="shared" si="135"/>
        <v>1007326.7219236667</v>
      </c>
      <c r="L315" s="59"/>
      <c r="M315" s="59">
        <f t="shared" si="132"/>
        <v>1055074.0085428485</v>
      </c>
      <c r="N315" s="59"/>
      <c r="O315" s="55">
        <f t="shared" si="133"/>
        <v>1103396.398134111</v>
      </c>
      <c r="P315" s="55"/>
    </row>
    <row r="316" spans="1:16" ht="15.75" thickBot="1">
      <c r="A316" s="60" t="s">
        <v>16</v>
      </c>
      <c r="B316" s="61"/>
      <c r="C316" s="62">
        <f>SUM(C304:D315)</f>
        <v>5584225.0300000003</v>
      </c>
      <c r="D316" s="63"/>
      <c r="E316" s="63">
        <f>SUM(E304:F315)</f>
        <v>6379561.7800000003</v>
      </c>
      <c r="F316" s="63"/>
      <c r="G316" s="63">
        <f>SUM(G304:H315)</f>
        <v>6707087.3899999987</v>
      </c>
      <c r="H316" s="63"/>
      <c r="I316" s="63">
        <f>SUM(I304:J315)</f>
        <v>6801369.3866666667</v>
      </c>
      <c r="J316" s="63"/>
      <c r="K316" s="63">
        <f>SUM(K304:L315)</f>
        <v>7157081.0055893343</v>
      </c>
      <c r="L316" s="63"/>
      <c r="M316" s="63">
        <f>SUM(M304:N315)</f>
        <v>7496326.6452542683</v>
      </c>
      <c r="N316" s="63"/>
      <c r="O316" s="63">
        <f>SUM(O304:P315)</f>
        <v>7839658.4056069143</v>
      </c>
      <c r="P316" s="65"/>
    </row>
    <row r="317" spans="1:16" ht="15.75" thickBot="1">
      <c r="A317" s="85" t="s">
        <v>17</v>
      </c>
      <c r="B317" s="86"/>
      <c r="C317" s="87"/>
      <c r="D317" s="88"/>
      <c r="E317" s="84">
        <f>E316*100/C316-100</f>
        <v>14.242562678388339</v>
      </c>
      <c r="F317" s="84"/>
      <c r="G317" s="84">
        <f>G316*100/E316-100</f>
        <v>5.1339828862037962</v>
      </c>
      <c r="H317" s="84"/>
      <c r="I317" s="84">
        <f>I316*100/G316-100</f>
        <v>1.4057069959642661</v>
      </c>
      <c r="J317" s="84"/>
      <c r="K317" s="84">
        <f>K316*100/I316-100</f>
        <v>5.230000000000004</v>
      </c>
      <c r="L317" s="84"/>
      <c r="M317" s="84">
        <f>M316*100/K316-100</f>
        <v>4.7399999999999949</v>
      </c>
      <c r="N317" s="84"/>
      <c r="O317" s="84">
        <f>O316*100/M316-100</f>
        <v>4.5800000000000125</v>
      </c>
      <c r="P317" s="84"/>
    </row>
    <row r="318" spans="1:16">
      <c r="F318" s="100" t="s">
        <v>95</v>
      </c>
      <c r="G318" s="100"/>
      <c r="H318" s="100"/>
      <c r="I318" s="100"/>
      <c r="J318" s="100"/>
      <c r="K318" s="97">
        <v>6684713.6600000001</v>
      </c>
      <c r="L318" s="97"/>
      <c r="M318" s="98">
        <v>7001569.0899999999</v>
      </c>
      <c r="N318" s="98"/>
      <c r="O318" s="99">
        <v>7322240.9500000002</v>
      </c>
      <c r="P318" s="99"/>
    </row>
    <row r="319" spans="1:16">
      <c r="A319" s="50" t="s">
        <v>18</v>
      </c>
      <c r="B319" s="50"/>
    </row>
    <row r="320" spans="1:16">
      <c r="A320" s="51" t="str">
        <f>A62</f>
        <v>a) Em 2017 foi utilizado o valor efetivamente arrecadado até o mês de setembro e lançado pela média, o valor a arrecadar para os últimos 03 meses.</v>
      </c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</row>
    <row r="321" spans="1:16">
      <c r="A321" s="51" t="str">
        <f t="shared" ref="A321" si="136">A63</f>
        <v>b) Índice de preço corresponde à Inflação projetada para o exercício. A base para 2019 é de 4,25%, 2020 de 4,26% e 2021 é de 4,16% conforme projeção do Banco Central</v>
      </c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</row>
    <row r="322" spans="1:16">
      <c r="A322" s="51" t="str">
        <f>A64</f>
        <v>c) CR* - crescimento real</v>
      </c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</row>
    <row r="323" spans="1:16">
      <c r="A323" s="51" t="s">
        <v>94</v>
      </c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</row>
    <row r="324" spans="1:16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6" spans="1:16" ht="15.75">
      <c r="A326" s="81" t="s">
        <v>21</v>
      </c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ht="15.75">
      <c r="A327" s="81" t="str">
        <f>A3</f>
        <v>b) METODOLOGIA DE CÁLCULO DA RECEITA 2017</v>
      </c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9" spans="1:16">
      <c r="A329" s="51" t="s">
        <v>0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</row>
    <row r="330" spans="1:1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6">
      <c r="A331" s="50" t="s">
        <v>1</v>
      </c>
      <c r="B331" s="50"/>
      <c r="C331" s="50"/>
      <c r="D331" s="3"/>
      <c r="E331" s="78" t="s">
        <v>29</v>
      </c>
      <c r="F331" s="78"/>
      <c r="G331" s="78"/>
      <c r="H331" s="78"/>
      <c r="I331" s="78"/>
    </row>
    <row r="332" spans="1:16" ht="15.75" thickBot="1">
      <c r="A332" s="50"/>
      <c r="B332" s="50"/>
      <c r="C332" s="50"/>
      <c r="D332" s="3"/>
      <c r="E332" s="78"/>
      <c r="F332" s="78"/>
      <c r="G332" s="78"/>
    </row>
    <row r="333" spans="1:16">
      <c r="A333" s="52" t="s">
        <v>3</v>
      </c>
      <c r="B333" s="52"/>
      <c r="C333" s="52"/>
      <c r="D333" s="52"/>
      <c r="G333" s="79">
        <f>G9:L9</f>
        <v>2019</v>
      </c>
      <c r="H333" s="80"/>
      <c r="I333" s="79">
        <f t="shared" ref="I333" si="137">I9:N9</f>
        <v>2020</v>
      </c>
      <c r="J333" s="80"/>
      <c r="K333" s="79">
        <f t="shared" ref="K333" si="138">K9:P9</f>
        <v>2021</v>
      </c>
      <c r="L333" s="80"/>
    </row>
    <row r="334" spans="1:16" ht="15.75" thickBot="1">
      <c r="A334" s="52"/>
      <c r="B334" s="52"/>
      <c r="C334" s="52"/>
      <c r="D334" s="52"/>
      <c r="G334" s="66">
        <f>G10</f>
        <v>4.2500000000000003E-2</v>
      </c>
      <c r="H334" s="67"/>
      <c r="I334" s="66">
        <f t="shared" ref="I334" si="139">I10</f>
        <v>4.2599999999999999E-2</v>
      </c>
      <c r="J334" s="67"/>
      <c r="K334" s="66">
        <f t="shared" ref="K334" si="140">K10</f>
        <v>4.1599999999999998E-2</v>
      </c>
      <c r="L334" s="67"/>
    </row>
    <row r="335" spans="1:16" ht="15.75" thickBot="1">
      <c r="A335" s="4"/>
      <c r="B335" s="4"/>
      <c r="C335" s="4"/>
      <c r="D335" s="4"/>
      <c r="G335" s="6"/>
      <c r="H335" s="4"/>
      <c r="I335" s="6"/>
      <c r="J335" s="4"/>
      <c r="K335" s="6"/>
      <c r="L335" s="4"/>
    </row>
    <row r="336" spans="1:16" ht="15.75" thickBot="1">
      <c r="A336" s="68" t="s">
        <v>20</v>
      </c>
      <c r="B336" s="69"/>
      <c r="C336" s="70">
        <f>C12:P12</f>
        <v>2013</v>
      </c>
      <c r="D336" s="70"/>
      <c r="E336" s="70">
        <f t="shared" ref="E336" si="141">E12:R12</f>
        <v>2014</v>
      </c>
      <c r="F336" s="70"/>
      <c r="G336" s="70">
        <f t="shared" ref="G336" si="142">G12:T12</f>
        <v>2015</v>
      </c>
      <c r="H336" s="70"/>
      <c r="I336" s="70">
        <f t="shared" ref="I336" si="143">I12:V12</f>
        <v>2016</v>
      </c>
      <c r="J336" s="70"/>
      <c r="K336" s="70">
        <f t="shared" ref="K336" si="144">K12:X12</f>
        <v>2017</v>
      </c>
      <c r="L336" s="70"/>
      <c r="M336" s="70">
        <f t="shared" ref="M336" si="145">M12:Z12</f>
        <v>2018</v>
      </c>
      <c r="N336" s="70"/>
      <c r="O336" s="70">
        <f t="shared" ref="O336" si="146">O12:AB12</f>
        <v>2019</v>
      </c>
      <c r="P336" s="70"/>
    </row>
    <row r="337" spans="1:18">
      <c r="A337" s="71" t="s">
        <v>4</v>
      </c>
      <c r="B337" s="72"/>
      <c r="C337" s="73">
        <v>40.93</v>
      </c>
      <c r="D337" s="73"/>
      <c r="E337" s="73">
        <v>98.18</v>
      </c>
      <c r="F337" s="73"/>
      <c r="G337" s="73">
        <v>0</v>
      </c>
      <c r="H337" s="73"/>
      <c r="I337" s="73">
        <v>151.91999999999999</v>
      </c>
      <c r="J337" s="73"/>
      <c r="K337" s="74">
        <f>I337*5.23%+I337</f>
        <v>159.86541599999998</v>
      </c>
      <c r="L337" s="74"/>
      <c r="M337" s="74">
        <f>K337*4.74%+K337</f>
        <v>167.44303671839998</v>
      </c>
      <c r="N337" s="74"/>
      <c r="O337" s="55">
        <f>M337*4.58%+M337</f>
        <v>175.11192780010271</v>
      </c>
      <c r="P337" s="55"/>
    </row>
    <row r="338" spans="1:18">
      <c r="A338" s="53" t="s">
        <v>5</v>
      </c>
      <c r="B338" s="54"/>
      <c r="C338" s="55">
        <v>34.25</v>
      </c>
      <c r="D338" s="55"/>
      <c r="E338" s="55">
        <v>34.32</v>
      </c>
      <c r="F338" s="55"/>
      <c r="G338" s="55">
        <v>0</v>
      </c>
      <c r="H338" s="55"/>
      <c r="I338" s="55">
        <v>602.86</v>
      </c>
      <c r="J338" s="55"/>
      <c r="K338" s="55">
        <f>I338*5.23%+I338</f>
        <v>634.38957800000003</v>
      </c>
      <c r="L338" s="55"/>
      <c r="M338" s="55">
        <f t="shared" ref="M338:M348" si="147">K338*4.74%+K338</f>
        <v>664.45964399720003</v>
      </c>
      <c r="N338" s="55"/>
      <c r="O338" s="55">
        <f t="shared" ref="O338:O348" si="148">M338*4.58%+M338</f>
        <v>694.89189569227176</v>
      </c>
      <c r="P338" s="55"/>
    </row>
    <row r="339" spans="1:18">
      <c r="A339" s="53" t="s">
        <v>6</v>
      </c>
      <c r="B339" s="54"/>
      <c r="C339" s="55">
        <v>129.91</v>
      </c>
      <c r="D339" s="55"/>
      <c r="E339" s="55">
        <v>12.42</v>
      </c>
      <c r="F339" s="55"/>
      <c r="G339" s="55">
        <v>17.47</v>
      </c>
      <c r="H339" s="55"/>
      <c r="I339" s="55">
        <v>58.31</v>
      </c>
      <c r="J339" s="55"/>
      <c r="K339" s="55">
        <f t="shared" ref="K339:K344" si="149">I339*5.23%+I339</f>
        <v>61.359613000000003</v>
      </c>
      <c r="L339" s="55"/>
      <c r="M339" s="55">
        <f t="shared" si="147"/>
        <v>64.268058656199997</v>
      </c>
      <c r="N339" s="55"/>
      <c r="O339" s="55">
        <f t="shared" si="148"/>
        <v>67.21153574265395</v>
      </c>
      <c r="P339" s="55"/>
    </row>
    <row r="340" spans="1:18">
      <c r="A340" s="53" t="s">
        <v>7</v>
      </c>
      <c r="B340" s="54"/>
      <c r="C340" s="55">
        <v>106.36</v>
      </c>
      <c r="D340" s="55"/>
      <c r="E340" s="55">
        <v>54.92</v>
      </c>
      <c r="F340" s="55"/>
      <c r="G340" s="55">
        <v>606.6</v>
      </c>
      <c r="H340" s="55"/>
      <c r="I340" s="55">
        <v>74.53</v>
      </c>
      <c r="J340" s="55"/>
      <c r="K340" s="55">
        <f t="shared" si="149"/>
        <v>78.427919000000003</v>
      </c>
      <c r="L340" s="55"/>
      <c r="M340" s="55">
        <f t="shared" si="147"/>
        <v>82.145402360600002</v>
      </c>
      <c r="N340" s="55"/>
      <c r="O340" s="55">
        <f t="shared" si="148"/>
        <v>85.907661788715487</v>
      </c>
      <c r="P340" s="55"/>
    </row>
    <row r="341" spans="1:18">
      <c r="A341" s="53" t="s">
        <v>8</v>
      </c>
      <c r="B341" s="54"/>
      <c r="C341" s="55">
        <v>76.290000000000006</v>
      </c>
      <c r="D341" s="55"/>
      <c r="E341" s="55">
        <v>47.51</v>
      </c>
      <c r="F341" s="55"/>
      <c r="G341" s="55">
        <v>27.16</v>
      </c>
      <c r="H341" s="55"/>
      <c r="I341" s="55">
        <v>51.87</v>
      </c>
      <c r="J341" s="55"/>
      <c r="K341" s="55">
        <f t="shared" si="149"/>
        <v>54.582800999999996</v>
      </c>
      <c r="L341" s="55"/>
      <c r="M341" s="55">
        <f t="shared" si="147"/>
        <v>57.170025767399999</v>
      </c>
      <c r="N341" s="55"/>
      <c r="O341" s="55">
        <f t="shared" si="148"/>
        <v>59.788412947546917</v>
      </c>
      <c r="P341" s="55"/>
    </row>
    <row r="342" spans="1:18">
      <c r="A342" s="53" t="s">
        <v>9</v>
      </c>
      <c r="B342" s="54"/>
      <c r="C342" s="55">
        <v>65.97</v>
      </c>
      <c r="D342" s="55"/>
      <c r="E342" s="55">
        <v>0</v>
      </c>
      <c r="F342" s="55"/>
      <c r="G342" s="55">
        <v>12.79</v>
      </c>
      <c r="H342" s="55"/>
      <c r="I342" s="55">
        <v>37.24</v>
      </c>
      <c r="J342" s="55"/>
      <c r="K342" s="55">
        <f t="shared" si="149"/>
        <v>39.187652</v>
      </c>
      <c r="L342" s="55"/>
      <c r="M342" s="55">
        <f t="shared" si="147"/>
        <v>41.045146704799997</v>
      </c>
      <c r="N342" s="55"/>
      <c r="O342" s="55">
        <f t="shared" si="148"/>
        <v>42.925014423879837</v>
      </c>
      <c r="P342" s="55"/>
    </row>
    <row r="343" spans="1:18">
      <c r="A343" s="53" t="s">
        <v>10</v>
      </c>
      <c r="B343" s="54"/>
      <c r="C343" s="55">
        <v>124.54</v>
      </c>
      <c r="D343" s="55"/>
      <c r="E343" s="55">
        <v>0</v>
      </c>
      <c r="F343" s="55"/>
      <c r="G343" s="55">
        <v>102.91</v>
      </c>
      <c r="H343" s="55"/>
      <c r="I343" s="55">
        <v>0</v>
      </c>
      <c r="J343" s="55"/>
      <c r="K343" s="55">
        <f>(C343+E343+G343)/3*5.23%+G343</f>
        <v>106.87521166666666</v>
      </c>
      <c r="L343" s="55"/>
      <c r="M343" s="55">
        <f t="shared" si="147"/>
        <v>111.94109669966666</v>
      </c>
      <c r="N343" s="55"/>
      <c r="O343" s="55">
        <f t="shared" si="148"/>
        <v>117.06799892851139</v>
      </c>
      <c r="P343" s="55"/>
    </row>
    <row r="344" spans="1:18">
      <c r="A344" s="53" t="s">
        <v>11</v>
      </c>
      <c r="B344" s="54"/>
      <c r="C344" s="55">
        <v>41.75</v>
      </c>
      <c r="D344" s="55"/>
      <c r="E344" s="55">
        <v>0</v>
      </c>
      <c r="F344" s="55"/>
      <c r="G344" s="55">
        <v>100.86</v>
      </c>
      <c r="H344" s="55"/>
      <c r="I344" s="55">
        <v>33.49</v>
      </c>
      <c r="J344" s="55"/>
      <c r="K344" s="55">
        <f t="shared" si="149"/>
        <v>35.241527000000005</v>
      </c>
      <c r="L344" s="55"/>
      <c r="M344" s="55">
        <f t="shared" si="147"/>
        <v>36.911975379800005</v>
      </c>
      <c r="N344" s="55"/>
      <c r="O344" s="55">
        <f t="shared" si="148"/>
        <v>38.602543852194842</v>
      </c>
      <c r="P344" s="55"/>
    </row>
    <row r="345" spans="1:18">
      <c r="A345" s="53" t="s">
        <v>12</v>
      </c>
      <c r="B345" s="54"/>
      <c r="C345" s="55">
        <v>1687.71</v>
      </c>
      <c r="D345" s="55"/>
      <c r="E345" s="55">
        <v>2137.44</v>
      </c>
      <c r="F345" s="55"/>
      <c r="G345" s="55">
        <v>1799.62</v>
      </c>
      <c r="H345" s="55"/>
      <c r="I345" s="55">
        <v>1356.06</v>
      </c>
      <c r="J345" s="55"/>
      <c r="K345" s="55">
        <f>I345*5.23%+I345</f>
        <v>1426.9819379999999</v>
      </c>
      <c r="L345" s="55"/>
      <c r="M345" s="55">
        <f t="shared" si="147"/>
        <v>1494.6208818611999</v>
      </c>
      <c r="N345" s="55"/>
      <c r="O345" s="55">
        <f t="shared" si="148"/>
        <v>1563.0745182504429</v>
      </c>
      <c r="P345" s="55"/>
    </row>
    <row r="346" spans="1:18">
      <c r="A346" s="53" t="s">
        <v>13</v>
      </c>
      <c r="B346" s="54"/>
      <c r="C346" s="55">
        <v>3292.37</v>
      </c>
      <c r="D346" s="55"/>
      <c r="E346" s="55">
        <v>3392.71</v>
      </c>
      <c r="F346" s="55"/>
      <c r="G346" s="55">
        <v>3422.15</v>
      </c>
      <c r="H346" s="55"/>
      <c r="I346" s="55">
        <f>(C346+E346+G346)/3</f>
        <v>3369.0766666666664</v>
      </c>
      <c r="J346" s="55"/>
      <c r="K346" s="55">
        <f>I346*5.23%+I346</f>
        <v>3545.2793763333329</v>
      </c>
      <c r="L346" s="55"/>
      <c r="M346" s="55">
        <f t="shared" si="147"/>
        <v>3713.3256187715328</v>
      </c>
      <c r="N346" s="55"/>
      <c r="O346" s="55">
        <f t="shared" si="148"/>
        <v>3883.3959321112688</v>
      </c>
      <c r="P346" s="55"/>
    </row>
    <row r="347" spans="1:18">
      <c r="A347" s="53" t="s">
        <v>14</v>
      </c>
      <c r="B347" s="54"/>
      <c r="C347" s="55">
        <v>17.45</v>
      </c>
      <c r="D347" s="55"/>
      <c r="E347" s="55">
        <v>170.21</v>
      </c>
      <c r="F347" s="55"/>
      <c r="G347" s="55">
        <v>125.05</v>
      </c>
      <c r="H347" s="55"/>
      <c r="I347" s="55">
        <f>(C347+E347+G347)/3</f>
        <v>104.23666666666666</v>
      </c>
      <c r="J347" s="55"/>
      <c r="K347" s="55">
        <f t="shared" ref="K347:K348" si="150">I347*5.23%+I347</f>
        <v>109.68824433333333</v>
      </c>
      <c r="L347" s="55"/>
      <c r="M347" s="55">
        <f t="shared" si="147"/>
        <v>114.88746711473333</v>
      </c>
      <c r="N347" s="55"/>
      <c r="O347" s="55">
        <f t="shared" si="148"/>
        <v>120.14931310858812</v>
      </c>
      <c r="P347" s="55"/>
    </row>
    <row r="348" spans="1:18" ht="15.75" thickBot="1">
      <c r="A348" s="56" t="s">
        <v>15</v>
      </c>
      <c r="B348" s="57"/>
      <c r="C348" s="58">
        <v>37.33</v>
      </c>
      <c r="D348" s="58"/>
      <c r="E348" s="55">
        <v>39.14</v>
      </c>
      <c r="F348" s="55"/>
      <c r="G348" s="58">
        <v>104.26</v>
      </c>
      <c r="H348" s="58"/>
      <c r="I348" s="55">
        <f>(C348+E348+G348)/3</f>
        <v>60.243333333333339</v>
      </c>
      <c r="J348" s="55"/>
      <c r="K348" s="59">
        <f t="shared" si="150"/>
        <v>63.394059666666671</v>
      </c>
      <c r="L348" s="59"/>
      <c r="M348" s="59">
        <f t="shared" si="147"/>
        <v>66.398938094866665</v>
      </c>
      <c r="N348" s="59"/>
      <c r="O348" s="55">
        <f t="shared" si="148"/>
        <v>69.440009459611559</v>
      </c>
      <c r="P348" s="55"/>
    </row>
    <row r="349" spans="1:18" ht="15.75" thickBot="1">
      <c r="A349" s="60" t="s">
        <v>16</v>
      </c>
      <c r="B349" s="61"/>
      <c r="C349" s="62">
        <f>SUM(C337:D348)</f>
        <v>5654.86</v>
      </c>
      <c r="D349" s="63"/>
      <c r="E349" s="63">
        <f>SUM(E337:F348)</f>
        <v>5986.85</v>
      </c>
      <c r="F349" s="63"/>
      <c r="G349" s="63">
        <f>SUM(G337:H348)</f>
        <v>6318.87</v>
      </c>
      <c r="H349" s="63"/>
      <c r="I349" s="63">
        <f>SUM(I337:J348)</f>
        <v>5899.8366666666661</v>
      </c>
      <c r="J349" s="63"/>
      <c r="K349" s="63">
        <f>SUM(K337:L348)</f>
        <v>6315.2733360000002</v>
      </c>
      <c r="L349" s="63"/>
      <c r="M349" s="63">
        <f>SUM(M337:N348)</f>
        <v>6614.6172921263997</v>
      </c>
      <c r="N349" s="63"/>
      <c r="O349" s="63">
        <f>SUM(O337:P348)</f>
        <v>6917.566764105788</v>
      </c>
      <c r="P349" s="65"/>
      <c r="R349" s="7"/>
    </row>
    <row r="350" spans="1:18" ht="15.75" thickBot="1">
      <c r="A350" s="85" t="s">
        <v>17</v>
      </c>
      <c r="B350" s="86"/>
      <c r="C350" s="87"/>
      <c r="D350" s="88"/>
      <c r="E350" s="84">
        <f>E349*100/C349-100</f>
        <v>5.8708792083269969</v>
      </c>
      <c r="F350" s="84"/>
      <c r="G350" s="84">
        <f>G349*100/E349-100</f>
        <v>5.5458212582576749</v>
      </c>
      <c r="H350" s="84"/>
      <c r="I350" s="84">
        <f>I349*100/G349-100</f>
        <v>-6.6314599498539053</v>
      </c>
      <c r="J350" s="84"/>
      <c r="K350" s="84">
        <f>K349*100/I349-100</f>
        <v>7.0414944142521563</v>
      </c>
      <c r="L350" s="84"/>
      <c r="M350" s="84">
        <f>M349*100/K349-100</f>
        <v>4.7399999999999949</v>
      </c>
      <c r="N350" s="84"/>
      <c r="O350" s="84">
        <f>O349*100/M349-100</f>
        <v>4.5799999999999841</v>
      </c>
      <c r="P350" s="84"/>
    </row>
    <row r="352" spans="1:18">
      <c r="A352" s="50" t="s">
        <v>18</v>
      </c>
      <c r="B352" s="50"/>
    </row>
    <row r="353" spans="1:16">
      <c r="A353" s="51" t="str">
        <f>A62</f>
        <v>a) Em 2017 foi utilizado o valor efetivamente arrecadado até o mês de setembro e lançado pela média, o valor a arrecadar para os últimos 03 meses.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</row>
    <row r="354" spans="1:16">
      <c r="A354" s="51" t="str">
        <f t="shared" ref="A354:A355" si="151">A63</f>
        <v>b) Índice de preço corresponde à Inflação projetada para o exercício. A base para 2019 é de 4,25%, 2020 de 4,26% e 2021 é de 4,16% conforme projeção do Banco Central</v>
      </c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</row>
    <row r="355" spans="1:16">
      <c r="A355" s="51" t="str">
        <f t="shared" si="151"/>
        <v>c) CR* - crescimento real</v>
      </c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</row>
    <row r="356" spans="1:1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</row>
    <row r="358" spans="1:16" ht="15.75">
      <c r="A358" s="81" t="s">
        <v>21</v>
      </c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ht="15.75">
      <c r="A359" s="81" t="str">
        <f>A3</f>
        <v>b) METODOLOGIA DE CÁLCULO DA RECEITA 2017</v>
      </c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1" spans="1:16">
      <c r="A361" s="51" t="s">
        <v>0</v>
      </c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</row>
    <row r="362" spans="1:1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6">
      <c r="A363" s="50" t="s">
        <v>1</v>
      </c>
      <c r="B363" s="50"/>
      <c r="C363" s="50"/>
      <c r="D363" s="3"/>
      <c r="E363" s="78" t="s">
        <v>28</v>
      </c>
      <c r="F363" s="78"/>
      <c r="G363" s="78"/>
      <c r="H363" s="78"/>
      <c r="I363" s="78"/>
    </row>
    <row r="364" spans="1:16" ht="15.75" thickBot="1">
      <c r="A364" s="50"/>
      <c r="B364" s="50"/>
      <c r="C364" s="50"/>
      <c r="D364" s="3"/>
      <c r="E364" s="78"/>
      <c r="F364" s="78"/>
      <c r="G364" s="78"/>
    </row>
    <row r="365" spans="1:16">
      <c r="A365" s="52" t="s">
        <v>3</v>
      </c>
      <c r="B365" s="52"/>
      <c r="C365" s="52"/>
      <c r="D365" s="52"/>
      <c r="G365" s="79">
        <f>G9:L9</f>
        <v>2019</v>
      </c>
      <c r="H365" s="80"/>
      <c r="I365" s="79">
        <f t="shared" ref="I365" si="152">I9:N9</f>
        <v>2020</v>
      </c>
      <c r="J365" s="80"/>
      <c r="K365" s="79">
        <f t="shared" ref="K365" si="153">K9:P9</f>
        <v>2021</v>
      </c>
      <c r="L365" s="80"/>
    </row>
    <row r="366" spans="1:16" ht="15.75" thickBot="1">
      <c r="A366" s="52"/>
      <c r="B366" s="52"/>
      <c r="C366" s="52"/>
      <c r="D366" s="52"/>
      <c r="G366" s="66">
        <f>G10</f>
        <v>4.2500000000000003E-2</v>
      </c>
      <c r="H366" s="67"/>
      <c r="I366" s="66">
        <f t="shared" ref="I366" si="154">I10</f>
        <v>4.2599999999999999E-2</v>
      </c>
      <c r="J366" s="67"/>
      <c r="K366" s="66">
        <f t="shared" ref="K366" si="155">K10</f>
        <v>4.1599999999999998E-2</v>
      </c>
      <c r="L366" s="67"/>
    </row>
    <row r="367" spans="1:16" ht="15.75" thickBot="1">
      <c r="A367" s="4"/>
      <c r="B367" s="4"/>
      <c r="C367" s="4"/>
      <c r="D367" s="4"/>
      <c r="G367" s="6"/>
      <c r="H367" s="4"/>
      <c r="I367" s="6"/>
      <c r="J367" s="4"/>
      <c r="K367" s="6"/>
      <c r="L367" s="4"/>
    </row>
    <row r="368" spans="1:16" ht="15.75" thickBot="1">
      <c r="A368" s="68" t="s">
        <v>20</v>
      </c>
      <c r="B368" s="69"/>
      <c r="C368" s="70">
        <f>C12:P12</f>
        <v>2013</v>
      </c>
      <c r="D368" s="70"/>
      <c r="E368" s="70">
        <f t="shared" ref="E368" si="156">E12:R12</f>
        <v>2014</v>
      </c>
      <c r="F368" s="70"/>
      <c r="G368" s="70">
        <f t="shared" ref="G368" si="157">G12:T12</f>
        <v>2015</v>
      </c>
      <c r="H368" s="70"/>
      <c r="I368" s="70">
        <f t="shared" ref="I368" si="158">I12:V12</f>
        <v>2016</v>
      </c>
      <c r="J368" s="70"/>
      <c r="K368" s="70">
        <f t="shared" ref="K368" si="159">K12:X12</f>
        <v>2017</v>
      </c>
      <c r="L368" s="70"/>
      <c r="M368" s="70">
        <f t="shared" ref="M368" si="160">M12:Z12</f>
        <v>2018</v>
      </c>
      <c r="N368" s="70"/>
      <c r="O368" s="70">
        <f t="shared" ref="O368" si="161">O12:AB12</f>
        <v>2019</v>
      </c>
      <c r="P368" s="70"/>
    </row>
    <row r="369" spans="1:16">
      <c r="A369" s="71" t="s">
        <v>4</v>
      </c>
      <c r="B369" s="72"/>
      <c r="C369" s="73">
        <v>0</v>
      </c>
      <c r="D369" s="73"/>
      <c r="E369" s="73">
        <v>0</v>
      </c>
      <c r="F369" s="73"/>
      <c r="G369" s="73">
        <v>0</v>
      </c>
      <c r="H369" s="73"/>
      <c r="I369" s="73">
        <v>0</v>
      </c>
      <c r="J369" s="73"/>
      <c r="K369" s="74">
        <f>I369*5.23%+I369</f>
        <v>0</v>
      </c>
      <c r="L369" s="74"/>
      <c r="M369" s="74">
        <f>K369*4.74%+K369</f>
        <v>0</v>
      </c>
      <c r="N369" s="74"/>
      <c r="O369" s="55">
        <f>M369*4.58%+M369</f>
        <v>0</v>
      </c>
      <c r="P369" s="55"/>
    </row>
    <row r="370" spans="1:16">
      <c r="A370" s="53" t="s">
        <v>5</v>
      </c>
      <c r="B370" s="54"/>
      <c r="C370" s="55">
        <v>0</v>
      </c>
      <c r="D370" s="55"/>
      <c r="E370" s="55">
        <v>0</v>
      </c>
      <c r="F370" s="55"/>
      <c r="G370" s="55">
        <v>0</v>
      </c>
      <c r="H370" s="55"/>
      <c r="I370" s="55">
        <v>0</v>
      </c>
      <c r="J370" s="55"/>
      <c r="K370" s="55">
        <f>I370*5.23%+I370</f>
        <v>0</v>
      </c>
      <c r="L370" s="55"/>
      <c r="M370" s="55">
        <f t="shared" ref="M370:M380" si="162">K370*4.74%+K370</f>
        <v>0</v>
      </c>
      <c r="N370" s="55"/>
      <c r="O370" s="55">
        <f t="shared" ref="O370:O380" si="163">M370*4.58%+M370</f>
        <v>0</v>
      </c>
      <c r="P370" s="55"/>
    </row>
    <row r="371" spans="1:16">
      <c r="A371" s="53" t="s">
        <v>6</v>
      </c>
      <c r="B371" s="54"/>
      <c r="C371" s="55">
        <v>0</v>
      </c>
      <c r="D371" s="55"/>
      <c r="E371" s="55">
        <v>0</v>
      </c>
      <c r="F371" s="55"/>
      <c r="G371" s="55">
        <v>0</v>
      </c>
      <c r="H371" s="55"/>
      <c r="I371" s="55">
        <v>0</v>
      </c>
      <c r="J371" s="55"/>
      <c r="K371" s="55">
        <f t="shared" ref="K371:K376" si="164">I371*5.23%+I371</f>
        <v>0</v>
      </c>
      <c r="L371" s="55"/>
      <c r="M371" s="55">
        <f t="shared" si="162"/>
        <v>0</v>
      </c>
      <c r="N371" s="55"/>
      <c r="O371" s="55">
        <f t="shared" si="163"/>
        <v>0</v>
      </c>
      <c r="P371" s="55"/>
    </row>
    <row r="372" spans="1:16">
      <c r="A372" s="53" t="s">
        <v>7</v>
      </c>
      <c r="B372" s="54"/>
      <c r="C372" s="55">
        <v>0</v>
      </c>
      <c r="D372" s="55"/>
      <c r="E372" s="55">
        <v>119321.89</v>
      </c>
      <c r="F372" s="55"/>
      <c r="G372" s="55">
        <v>0</v>
      </c>
      <c r="H372" s="55"/>
      <c r="I372" s="55">
        <v>0</v>
      </c>
      <c r="J372" s="55"/>
      <c r="K372" s="55">
        <f t="shared" si="164"/>
        <v>0</v>
      </c>
      <c r="L372" s="55"/>
      <c r="M372" s="55">
        <f t="shared" si="162"/>
        <v>0</v>
      </c>
      <c r="N372" s="55"/>
      <c r="O372" s="55">
        <f t="shared" si="163"/>
        <v>0</v>
      </c>
      <c r="P372" s="55"/>
    </row>
    <row r="373" spans="1:16">
      <c r="A373" s="53" t="s">
        <v>8</v>
      </c>
      <c r="B373" s="54"/>
      <c r="C373" s="55">
        <v>0</v>
      </c>
      <c r="D373" s="55"/>
      <c r="E373" s="55">
        <v>0</v>
      </c>
      <c r="F373" s="55"/>
      <c r="G373" s="55">
        <v>0</v>
      </c>
      <c r="H373" s="55"/>
      <c r="I373" s="55">
        <v>0</v>
      </c>
      <c r="J373" s="55"/>
      <c r="K373" s="55">
        <f t="shared" si="164"/>
        <v>0</v>
      </c>
      <c r="L373" s="55"/>
      <c r="M373" s="55">
        <f t="shared" si="162"/>
        <v>0</v>
      </c>
      <c r="N373" s="55"/>
      <c r="O373" s="55">
        <f t="shared" si="163"/>
        <v>0</v>
      </c>
      <c r="P373" s="55"/>
    </row>
    <row r="374" spans="1:16">
      <c r="A374" s="53" t="s">
        <v>9</v>
      </c>
      <c r="B374" s="54"/>
      <c r="C374" s="55">
        <v>0</v>
      </c>
      <c r="D374" s="55"/>
      <c r="E374" s="55">
        <v>0</v>
      </c>
      <c r="F374" s="55"/>
      <c r="G374" s="55">
        <v>0</v>
      </c>
      <c r="H374" s="55"/>
      <c r="I374" s="55">
        <v>0</v>
      </c>
      <c r="J374" s="55"/>
      <c r="K374" s="55">
        <f t="shared" si="164"/>
        <v>0</v>
      </c>
      <c r="L374" s="55"/>
      <c r="M374" s="55">
        <f t="shared" si="162"/>
        <v>0</v>
      </c>
      <c r="N374" s="55"/>
      <c r="O374" s="55">
        <f t="shared" si="163"/>
        <v>0</v>
      </c>
      <c r="P374" s="55"/>
    </row>
    <row r="375" spans="1:16">
      <c r="A375" s="53" t="s">
        <v>10</v>
      </c>
      <c r="B375" s="54"/>
      <c r="C375" s="55">
        <v>0</v>
      </c>
      <c r="D375" s="55"/>
      <c r="E375" s="55">
        <v>0</v>
      </c>
      <c r="F375" s="55"/>
      <c r="G375" s="55">
        <v>0</v>
      </c>
      <c r="H375" s="55"/>
      <c r="I375" s="55">
        <v>0</v>
      </c>
      <c r="J375" s="55"/>
      <c r="K375" s="55">
        <f t="shared" si="164"/>
        <v>0</v>
      </c>
      <c r="L375" s="55"/>
      <c r="M375" s="55">
        <f t="shared" si="162"/>
        <v>0</v>
      </c>
      <c r="N375" s="55"/>
      <c r="O375" s="55">
        <f t="shared" si="163"/>
        <v>0</v>
      </c>
      <c r="P375" s="55"/>
    </row>
    <row r="376" spans="1:16">
      <c r="A376" s="53" t="s">
        <v>11</v>
      </c>
      <c r="B376" s="54"/>
      <c r="C376" s="55">
        <v>0</v>
      </c>
      <c r="D376" s="55"/>
      <c r="E376" s="55">
        <v>0</v>
      </c>
      <c r="F376" s="55"/>
      <c r="G376" s="55">
        <v>0</v>
      </c>
      <c r="H376" s="55"/>
      <c r="I376" s="55">
        <v>0</v>
      </c>
      <c r="J376" s="55"/>
      <c r="K376" s="55">
        <f t="shared" si="164"/>
        <v>0</v>
      </c>
      <c r="L376" s="55"/>
      <c r="M376" s="55">
        <f t="shared" si="162"/>
        <v>0</v>
      </c>
      <c r="N376" s="55"/>
      <c r="O376" s="55">
        <f t="shared" si="163"/>
        <v>0</v>
      </c>
      <c r="P376" s="55"/>
    </row>
    <row r="377" spans="1:16">
      <c r="A377" s="53" t="s">
        <v>12</v>
      </c>
      <c r="B377" s="54"/>
      <c r="C377" s="55">
        <v>0</v>
      </c>
      <c r="D377" s="55"/>
      <c r="E377" s="55">
        <v>0</v>
      </c>
      <c r="F377" s="55"/>
      <c r="G377" s="55">
        <v>0</v>
      </c>
      <c r="H377" s="55"/>
      <c r="I377" s="55">
        <v>0</v>
      </c>
      <c r="J377" s="55"/>
      <c r="K377" s="55">
        <f>I377*5.23%+I377</f>
        <v>0</v>
      </c>
      <c r="L377" s="55"/>
      <c r="M377" s="55">
        <f t="shared" si="162"/>
        <v>0</v>
      </c>
      <c r="N377" s="55"/>
      <c r="O377" s="55">
        <f t="shared" si="163"/>
        <v>0</v>
      </c>
      <c r="P377" s="55"/>
    </row>
    <row r="378" spans="1:16">
      <c r="A378" s="53" t="s">
        <v>13</v>
      </c>
      <c r="B378" s="54"/>
      <c r="C378" s="55">
        <v>120897.26</v>
      </c>
      <c r="D378" s="55"/>
      <c r="E378" s="55">
        <v>0</v>
      </c>
      <c r="F378" s="55"/>
      <c r="G378" s="55">
        <v>0</v>
      </c>
      <c r="H378" s="55"/>
      <c r="I378" s="55">
        <v>0</v>
      </c>
      <c r="J378" s="55"/>
      <c r="K378" s="55">
        <f>I378*5.23%+I378</f>
        <v>0</v>
      </c>
      <c r="L378" s="55"/>
      <c r="M378" s="55">
        <f t="shared" si="162"/>
        <v>0</v>
      </c>
      <c r="N378" s="55"/>
      <c r="O378" s="55">
        <f t="shared" si="163"/>
        <v>0</v>
      </c>
      <c r="P378" s="55"/>
    </row>
    <row r="379" spans="1:16">
      <c r="A379" s="53" t="s">
        <v>14</v>
      </c>
      <c r="B379" s="54"/>
      <c r="C379" s="55">
        <v>0</v>
      </c>
      <c r="D379" s="55"/>
      <c r="E379" s="55">
        <v>0</v>
      </c>
      <c r="F379" s="55"/>
      <c r="G379" s="55">
        <v>0</v>
      </c>
      <c r="H379" s="55"/>
      <c r="I379" s="55">
        <f>(C379+E379+G379)/3</f>
        <v>0</v>
      </c>
      <c r="J379" s="55"/>
      <c r="K379" s="55">
        <f t="shared" ref="K379:K380" si="165">I379*5.23%+I379</f>
        <v>0</v>
      </c>
      <c r="L379" s="55"/>
      <c r="M379" s="55">
        <f t="shared" si="162"/>
        <v>0</v>
      </c>
      <c r="N379" s="55"/>
      <c r="O379" s="55">
        <f t="shared" si="163"/>
        <v>0</v>
      </c>
      <c r="P379" s="55"/>
    </row>
    <row r="380" spans="1:16" ht="15.75" thickBot="1">
      <c r="A380" s="56" t="s">
        <v>15</v>
      </c>
      <c r="B380" s="57"/>
      <c r="C380" s="58">
        <v>0</v>
      </c>
      <c r="D380" s="58"/>
      <c r="E380" s="58">
        <v>0</v>
      </c>
      <c r="F380" s="58"/>
      <c r="G380" s="58">
        <v>0</v>
      </c>
      <c r="H380" s="58"/>
      <c r="I380" s="55">
        <f>(C380+E380+G380)/3</f>
        <v>0</v>
      </c>
      <c r="J380" s="55"/>
      <c r="K380" s="59">
        <f t="shared" si="165"/>
        <v>0</v>
      </c>
      <c r="L380" s="59"/>
      <c r="M380" s="59">
        <f t="shared" si="162"/>
        <v>0</v>
      </c>
      <c r="N380" s="59"/>
      <c r="O380" s="55">
        <f t="shared" si="163"/>
        <v>0</v>
      </c>
      <c r="P380" s="55"/>
    </row>
    <row r="381" spans="1:16" ht="15.75" thickBot="1">
      <c r="A381" s="60" t="s">
        <v>16</v>
      </c>
      <c r="B381" s="61"/>
      <c r="C381" s="62">
        <f>SUM(C369:D380)</f>
        <v>120897.26</v>
      </c>
      <c r="D381" s="63"/>
      <c r="E381" s="63">
        <f>SUM(E369:F380)</f>
        <v>119321.89</v>
      </c>
      <c r="F381" s="63"/>
      <c r="G381" s="63">
        <f>SUM(G369:H380)</f>
        <v>0</v>
      </c>
      <c r="H381" s="63"/>
      <c r="I381" s="63">
        <f>SUM(I369:J380)</f>
        <v>0</v>
      </c>
      <c r="J381" s="63"/>
      <c r="K381" s="63">
        <f>SUM(K369:L380)</f>
        <v>0</v>
      </c>
      <c r="L381" s="63"/>
      <c r="M381" s="63">
        <f>SUM(M369:N380)</f>
        <v>0</v>
      </c>
      <c r="N381" s="63"/>
      <c r="O381" s="63">
        <f>SUM(O369:P380)</f>
        <v>0</v>
      </c>
      <c r="P381" s="65"/>
    </row>
    <row r="383" spans="1:16">
      <c r="A383" s="50" t="s">
        <v>18</v>
      </c>
      <c r="B383" s="50"/>
    </row>
    <row r="384" spans="1:16">
      <c r="A384" s="51" t="s">
        <v>85</v>
      </c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</row>
    <row r="385" spans="1:16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</row>
    <row r="386" spans="1:16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</row>
    <row r="387" spans="1:16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</row>
    <row r="390" spans="1:16" ht="15.75">
      <c r="A390" s="81" t="s">
        <v>21</v>
      </c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</row>
    <row r="391" spans="1:16" ht="15.75">
      <c r="A391" s="81" t="str">
        <f>A3</f>
        <v>b) METODOLOGIA DE CÁLCULO DA RECEITA 2017</v>
      </c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</row>
    <row r="393" spans="1:16">
      <c r="A393" s="51" t="s">
        <v>0</v>
      </c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</row>
    <row r="394" spans="1:1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6">
      <c r="A395" s="50" t="s">
        <v>1</v>
      </c>
      <c r="B395" s="50"/>
      <c r="C395" s="50"/>
      <c r="D395" s="3"/>
      <c r="E395" s="9" t="s">
        <v>65</v>
      </c>
      <c r="F395" s="9"/>
      <c r="G395" s="9"/>
      <c r="H395" s="9"/>
      <c r="I395" s="9"/>
    </row>
    <row r="396" spans="1:16" ht="15.75" thickBot="1">
      <c r="A396" s="50"/>
      <c r="B396" s="50"/>
      <c r="C396" s="50"/>
      <c r="D396" s="3"/>
      <c r="E396" s="78"/>
      <c r="F396" s="78"/>
      <c r="G396" s="78"/>
    </row>
    <row r="397" spans="1:16">
      <c r="A397" s="52" t="s">
        <v>3</v>
      </c>
      <c r="B397" s="52"/>
      <c r="C397" s="52"/>
      <c r="D397" s="52"/>
      <c r="G397" s="79">
        <f>G9:L9</f>
        <v>2019</v>
      </c>
      <c r="H397" s="80"/>
      <c r="I397" s="79">
        <f t="shared" ref="I397" si="166">I9:N9</f>
        <v>2020</v>
      </c>
      <c r="J397" s="80"/>
      <c r="K397" s="79">
        <f t="shared" ref="K397" si="167">K9:P9</f>
        <v>2021</v>
      </c>
      <c r="L397" s="80"/>
    </row>
    <row r="398" spans="1:16" ht="15.75" thickBot="1">
      <c r="A398" s="52"/>
      <c r="B398" s="52"/>
      <c r="C398" s="52"/>
      <c r="D398" s="52"/>
      <c r="G398" s="66">
        <f>G10</f>
        <v>4.2500000000000003E-2</v>
      </c>
      <c r="H398" s="67"/>
      <c r="I398" s="66">
        <f t="shared" ref="I398" si="168">I10</f>
        <v>4.2599999999999999E-2</v>
      </c>
      <c r="J398" s="67"/>
      <c r="K398" s="66">
        <f t="shared" ref="K398" si="169">K10</f>
        <v>4.1599999999999998E-2</v>
      </c>
      <c r="L398" s="67"/>
    </row>
    <row r="399" spans="1:16" ht="15.75" thickBot="1">
      <c r="A399" s="4"/>
      <c r="B399" s="4"/>
      <c r="C399" s="4"/>
      <c r="D399" s="4"/>
      <c r="G399" s="6"/>
      <c r="H399" s="4"/>
      <c r="I399" s="6"/>
      <c r="J399" s="4"/>
      <c r="K399" s="6"/>
      <c r="L399" s="4"/>
    </row>
    <row r="400" spans="1:16" ht="15.75" thickBot="1">
      <c r="A400" s="68" t="s">
        <v>20</v>
      </c>
      <c r="B400" s="69"/>
      <c r="C400" s="70">
        <f>C12:P12</f>
        <v>2013</v>
      </c>
      <c r="D400" s="70"/>
      <c r="E400" s="70">
        <f t="shared" ref="E400" si="170">E12:R12</f>
        <v>2014</v>
      </c>
      <c r="F400" s="70"/>
      <c r="G400" s="70">
        <f t="shared" ref="G400" si="171">G12:T12</f>
        <v>2015</v>
      </c>
      <c r="H400" s="70"/>
      <c r="I400" s="70">
        <f t="shared" ref="I400" si="172">I12:V12</f>
        <v>2016</v>
      </c>
      <c r="J400" s="70"/>
      <c r="K400" s="70">
        <f t="shared" ref="K400" si="173">K12:X12</f>
        <v>2017</v>
      </c>
      <c r="L400" s="70"/>
      <c r="M400" s="70">
        <f t="shared" ref="M400" si="174">M12:Z12</f>
        <v>2018</v>
      </c>
      <c r="N400" s="70"/>
      <c r="O400" s="70">
        <f t="shared" ref="O400" si="175">O12:AB12</f>
        <v>2019</v>
      </c>
      <c r="P400" s="70"/>
    </row>
    <row r="401" spans="1:18">
      <c r="A401" s="71" t="s">
        <v>4</v>
      </c>
      <c r="B401" s="72"/>
      <c r="C401" s="73">
        <v>6864.66</v>
      </c>
      <c r="D401" s="73"/>
      <c r="E401" s="73">
        <v>31621.89</v>
      </c>
      <c r="F401" s="73"/>
      <c r="G401" s="73">
        <v>6740.6</v>
      </c>
      <c r="H401" s="73"/>
      <c r="I401" s="73">
        <v>9060.7800000000007</v>
      </c>
      <c r="J401" s="73"/>
      <c r="K401" s="74">
        <f>I401*5.23%+I401</f>
        <v>9534.6587940000009</v>
      </c>
      <c r="L401" s="74"/>
      <c r="M401" s="74">
        <f>K401*4.74%+K401</f>
        <v>9986.6016208356014</v>
      </c>
      <c r="N401" s="74"/>
      <c r="O401" s="55">
        <f>M401*4.58%+M401</f>
        <v>10443.987975069871</v>
      </c>
      <c r="P401" s="55"/>
    </row>
    <row r="402" spans="1:18">
      <c r="A402" s="53" t="s">
        <v>5</v>
      </c>
      <c r="B402" s="54"/>
      <c r="C402" s="55">
        <v>7277.89</v>
      </c>
      <c r="D402" s="55"/>
      <c r="E402" s="55">
        <v>0</v>
      </c>
      <c r="F402" s="55"/>
      <c r="G402" s="55">
        <v>6102.45</v>
      </c>
      <c r="H402" s="55"/>
      <c r="I402" s="55">
        <v>4947.47</v>
      </c>
      <c r="J402" s="55"/>
      <c r="K402" s="55">
        <f>I402*5.23%+I402</f>
        <v>5206.2226810000002</v>
      </c>
      <c r="L402" s="55"/>
      <c r="M402" s="55">
        <f t="shared" ref="M402:M412" si="176">K402*4.74%+K402</f>
        <v>5452.9976360793999</v>
      </c>
      <c r="N402" s="55"/>
      <c r="O402" s="55">
        <f t="shared" ref="O402:O412" si="177">M402*4.58%+M402</f>
        <v>5702.7449278118365</v>
      </c>
      <c r="P402" s="55"/>
    </row>
    <row r="403" spans="1:18">
      <c r="A403" s="53" t="s">
        <v>6</v>
      </c>
      <c r="B403" s="54"/>
      <c r="C403" s="55">
        <v>7209.7</v>
      </c>
      <c r="D403" s="55"/>
      <c r="E403" s="55">
        <v>8163.42</v>
      </c>
      <c r="F403" s="55"/>
      <c r="G403" s="55">
        <v>4495.6099999999997</v>
      </c>
      <c r="H403" s="55"/>
      <c r="I403" s="55">
        <v>3849.6</v>
      </c>
      <c r="J403" s="55"/>
      <c r="K403" s="55">
        <f t="shared" ref="K403:K407" si="178">I403*5.23%+I403</f>
        <v>4050.93408</v>
      </c>
      <c r="L403" s="55"/>
      <c r="M403" s="55">
        <f t="shared" si="176"/>
        <v>4242.9483553919999</v>
      </c>
      <c r="N403" s="55"/>
      <c r="O403" s="55">
        <f t="shared" si="177"/>
        <v>4437.2753900689531</v>
      </c>
      <c r="P403" s="55"/>
    </row>
    <row r="404" spans="1:18">
      <c r="A404" s="53" t="s">
        <v>7</v>
      </c>
      <c r="B404" s="54"/>
      <c r="C404" s="55">
        <v>5818.22</v>
      </c>
      <c r="D404" s="55"/>
      <c r="E404" s="55">
        <v>0</v>
      </c>
      <c r="F404" s="55"/>
      <c r="G404" s="55">
        <v>5095.97</v>
      </c>
      <c r="H404" s="55"/>
      <c r="I404" s="55">
        <v>12768.45</v>
      </c>
      <c r="J404" s="55"/>
      <c r="K404" s="55">
        <f t="shared" si="178"/>
        <v>13436.239935000001</v>
      </c>
      <c r="L404" s="55"/>
      <c r="M404" s="55">
        <f t="shared" si="176"/>
        <v>14073.117707919002</v>
      </c>
      <c r="N404" s="55"/>
      <c r="O404" s="55">
        <f t="shared" si="177"/>
        <v>14717.666498941693</v>
      </c>
      <c r="P404" s="55"/>
    </row>
    <row r="405" spans="1:18">
      <c r="A405" s="53" t="s">
        <v>8</v>
      </c>
      <c r="B405" s="54"/>
      <c r="C405" s="55">
        <v>6277.8</v>
      </c>
      <c r="D405" s="55"/>
      <c r="E405" s="55">
        <v>7404.83</v>
      </c>
      <c r="F405" s="55"/>
      <c r="G405" s="55">
        <v>5907.75</v>
      </c>
      <c r="H405" s="55"/>
      <c r="I405" s="55">
        <v>13318.23</v>
      </c>
      <c r="J405" s="55"/>
      <c r="K405" s="55">
        <f t="shared" si="178"/>
        <v>14014.773428999999</v>
      </c>
      <c r="L405" s="55"/>
      <c r="M405" s="55">
        <f t="shared" si="176"/>
        <v>14679.073689534598</v>
      </c>
      <c r="N405" s="55"/>
      <c r="O405" s="55">
        <f t="shared" si="177"/>
        <v>15351.375264515282</v>
      </c>
      <c r="P405" s="55"/>
    </row>
    <row r="406" spans="1:18">
      <c r="A406" s="53" t="s">
        <v>9</v>
      </c>
      <c r="B406" s="54"/>
      <c r="C406" s="55">
        <v>6337.7</v>
      </c>
      <c r="D406" s="55"/>
      <c r="E406" s="55">
        <v>0</v>
      </c>
      <c r="F406" s="55"/>
      <c r="G406" s="55">
        <v>5921.61</v>
      </c>
      <c r="H406" s="55"/>
      <c r="I406" s="55">
        <v>13319.64</v>
      </c>
      <c r="J406" s="55"/>
      <c r="K406" s="55">
        <f t="shared" si="178"/>
        <v>14016.257172</v>
      </c>
      <c r="L406" s="55"/>
      <c r="M406" s="55">
        <f t="shared" si="176"/>
        <v>14680.627761952799</v>
      </c>
      <c r="N406" s="55"/>
      <c r="O406" s="55">
        <f t="shared" si="177"/>
        <v>15353.000513450237</v>
      </c>
      <c r="P406" s="55"/>
    </row>
    <row r="407" spans="1:18">
      <c r="A407" s="53" t="s">
        <v>10</v>
      </c>
      <c r="B407" s="54"/>
      <c r="C407" s="55">
        <v>6384.84</v>
      </c>
      <c r="D407" s="55"/>
      <c r="E407" s="55">
        <v>23335.31</v>
      </c>
      <c r="F407" s="55"/>
      <c r="G407" s="55">
        <v>6732.61</v>
      </c>
      <c r="H407" s="55"/>
      <c r="I407" s="55">
        <v>5653.45</v>
      </c>
      <c r="J407" s="55"/>
      <c r="K407" s="55">
        <f t="shared" si="178"/>
        <v>5949.1254349999999</v>
      </c>
      <c r="L407" s="55"/>
      <c r="M407" s="55">
        <f t="shared" si="176"/>
        <v>6231.1139806190004</v>
      </c>
      <c r="N407" s="55"/>
      <c r="O407" s="55">
        <f t="shared" si="177"/>
        <v>6516.4990009313506</v>
      </c>
      <c r="P407" s="55"/>
    </row>
    <row r="408" spans="1:18">
      <c r="A408" s="53" t="s">
        <v>11</v>
      </c>
      <c r="B408" s="54"/>
      <c r="C408" s="55">
        <v>6914.72</v>
      </c>
      <c r="D408" s="55"/>
      <c r="E408" s="55">
        <v>7949.39</v>
      </c>
      <c r="F408" s="55"/>
      <c r="G408" s="55">
        <v>6250.15</v>
      </c>
      <c r="H408" s="55"/>
      <c r="I408" s="55">
        <v>0</v>
      </c>
      <c r="J408" s="55"/>
      <c r="K408" s="55">
        <f>(C408+E408+G408)/3</f>
        <v>7038.086666666667</v>
      </c>
      <c r="L408" s="55"/>
      <c r="M408" s="55">
        <f t="shared" si="176"/>
        <v>7371.6919746666672</v>
      </c>
      <c r="N408" s="55"/>
      <c r="O408" s="55">
        <f t="shared" si="177"/>
        <v>7709.3154671064003</v>
      </c>
      <c r="P408" s="55"/>
    </row>
    <row r="409" spans="1:18">
      <c r="A409" s="53" t="s">
        <v>12</v>
      </c>
      <c r="B409" s="54"/>
      <c r="C409" s="55">
        <v>7294.11</v>
      </c>
      <c r="D409" s="55"/>
      <c r="E409" s="55">
        <v>8119.74</v>
      </c>
      <c r="F409" s="55"/>
      <c r="G409" s="55">
        <v>6317.83</v>
      </c>
      <c r="H409" s="55"/>
      <c r="I409" s="55">
        <v>11359.82</v>
      </c>
      <c r="J409" s="55"/>
      <c r="K409" s="55">
        <f t="shared" ref="K409" si="179">I409*5.23%+I409</f>
        <v>11953.938586</v>
      </c>
      <c r="L409" s="55"/>
      <c r="M409" s="55">
        <f t="shared" si="176"/>
        <v>12520.555274976401</v>
      </c>
      <c r="N409" s="55"/>
      <c r="O409" s="55">
        <f t="shared" si="177"/>
        <v>13093.99670657032</v>
      </c>
      <c r="P409" s="55"/>
    </row>
    <row r="410" spans="1:18">
      <c r="A410" s="53" t="s">
        <v>13</v>
      </c>
      <c r="B410" s="54"/>
      <c r="C410" s="55">
        <v>7830.96</v>
      </c>
      <c r="D410" s="55"/>
      <c r="E410" s="55">
        <v>16233.44</v>
      </c>
      <c r="F410" s="55"/>
      <c r="G410" s="55">
        <v>17413.259999999998</v>
      </c>
      <c r="H410" s="55"/>
      <c r="I410" s="55">
        <f>(C410+E410+G410)/3</f>
        <v>13825.886666666667</v>
      </c>
      <c r="J410" s="55"/>
      <c r="K410" s="55">
        <f>I410*5.23%+I410</f>
        <v>14548.980539333334</v>
      </c>
      <c r="L410" s="55"/>
      <c r="M410" s="55">
        <f t="shared" si="176"/>
        <v>15238.602216897734</v>
      </c>
      <c r="N410" s="55"/>
      <c r="O410" s="55">
        <f t="shared" si="177"/>
        <v>15936.53019843165</v>
      </c>
      <c r="P410" s="55"/>
    </row>
    <row r="411" spans="1:18">
      <c r="A411" s="53" t="s">
        <v>14</v>
      </c>
      <c r="B411" s="54"/>
      <c r="C411" s="55">
        <v>7759.07</v>
      </c>
      <c r="D411" s="55"/>
      <c r="E411" s="55">
        <v>7862.49</v>
      </c>
      <c r="F411" s="55"/>
      <c r="G411" s="55">
        <v>11640.67</v>
      </c>
      <c r="H411" s="55"/>
      <c r="I411" s="55">
        <f>(C411+E411+G411)/3</f>
        <v>9087.41</v>
      </c>
      <c r="J411" s="55"/>
      <c r="K411" s="55">
        <f t="shared" ref="K411:K412" si="180">I411*5.23%+I411</f>
        <v>9562.6815430000006</v>
      </c>
      <c r="L411" s="55"/>
      <c r="M411" s="55">
        <f t="shared" si="176"/>
        <v>10015.9526481382</v>
      </c>
      <c r="N411" s="55"/>
      <c r="O411" s="55">
        <f t="shared" si="177"/>
        <v>10474.68327942293</v>
      </c>
      <c r="P411" s="55"/>
    </row>
    <row r="412" spans="1:18" ht="15.75" thickBot="1">
      <c r="A412" s="56" t="s">
        <v>15</v>
      </c>
      <c r="B412" s="57"/>
      <c r="C412" s="58">
        <v>7454.67</v>
      </c>
      <c r="D412" s="58"/>
      <c r="E412" s="55">
        <v>7778.82</v>
      </c>
      <c r="F412" s="55"/>
      <c r="G412" s="58">
        <v>12028.73</v>
      </c>
      <c r="H412" s="58"/>
      <c r="I412" s="55">
        <f>(C412+E412+G412)/3</f>
        <v>9087.4066666666677</v>
      </c>
      <c r="J412" s="55"/>
      <c r="K412" s="59">
        <f t="shared" si="180"/>
        <v>9562.6780353333343</v>
      </c>
      <c r="L412" s="59"/>
      <c r="M412" s="59">
        <f t="shared" si="176"/>
        <v>10015.948974208135</v>
      </c>
      <c r="N412" s="59"/>
      <c r="O412" s="55">
        <f t="shared" si="177"/>
        <v>10474.679437226867</v>
      </c>
      <c r="P412" s="55"/>
    </row>
    <row r="413" spans="1:18" ht="15.75" thickBot="1">
      <c r="A413" s="60" t="s">
        <v>16</v>
      </c>
      <c r="B413" s="61"/>
      <c r="C413" s="62">
        <f>SUM(C401:D412)</f>
        <v>83424.340000000011</v>
      </c>
      <c r="D413" s="63"/>
      <c r="E413" s="63">
        <f>SUM(E401:F412)</f>
        <v>118469.33000000002</v>
      </c>
      <c r="F413" s="63"/>
      <c r="G413" s="63">
        <f>SUM(G401:H412)</f>
        <v>94647.239999999991</v>
      </c>
      <c r="H413" s="63"/>
      <c r="I413" s="63">
        <f>SUM(I401:J412)</f>
        <v>106278.14333333334</v>
      </c>
      <c r="J413" s="63"/>
      <c r="K413" s="63">
        <f>SUM(K401:L412)</f>
        <v>118874.57689633334</v>
      </c>
      <c r="L413" s="63"/>
      <c r="M413" s="63">
        <f>SUM(M401:N412)</f>
        <v>124509.23184121955</v>
      </c>
      <c r="N413" s="63"/>
      <c r="O413" s="63">
        <f>SUM(O401:P412)</f>
        <v>130211.75465954738</v>
      </c>
      <c r="P413" s="65"/>
    </row>
    <row r="414" spans="1:18" ht="15.75" thickBot="1">
      <c r="A414" s="85" t="s">
        <v>17</v>
      </c>
      <c r="B414" s="86"/>
      <c r="C414" s="87"/>
      <c r="D414" s="88"/>
      <c r="E414" s="84">
        <f>E413*100/C413-100</f>
        <v>42.008111781285891</v>
      </c>
      <c r="F414" s="84"/>
      <c r="G414" s="84">
        <f>G413*100/E413-100</f>
        <v>-20.108233920120938</v>
      </c>
      <c r="H414" s="84"/>
      <c r="I414" s="84">
        <f>I413*100/G413-100</f>
        <v>12.288687270049664</v>
      </c>
      <c r="J414" s="84"/>
      <c r="K414" s="84">
        <f>K413*100/I413-100</f>
        <v>11.85232745691863</v>
      </c>
      <c r="L414" s="84"/>
      <c r="M414" s="84">
        <f>M413*100/K413-100</f>
        <v>4.7400000000000091</v>
      </c>
      <c r="N414" s="84"/>
      <c r="O414" s="84">
        <f>O413*100/M413-100</f>
        <v>4.5799999999999841</v>
      </c>
      <c r="P414" s="84"/>
      <c r="R414" s="7"/>
    </row>
    <row r="416" spans="1:18">
      <c r="A416" s="50" t="s">
        <v>18</v>
      </c>
      <c r="B416" s="50"/>
    </row>
    <row r="417" spans="1:16">
      <c r="A417" s="51" t="str">
        <f>A62</f>
        <v>a) Em 2017 foi utilizado o valor efetivamente arrecadado até o mês de setembro e lançado pela média, o valor a arrecadar para os últimos 03 meses.</v>
      </c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</row>
    <row r="418" spans="1:16">
      <c r="A418" s="51" t="str">
        <f t="shared" ref="A418" si="181">A63</f>
        <v>b) Índice de preço corresponde à Inflação projetada para o exercício. A base para 2019 é de 4,25%, 2020 de 4,26% e 2021 é de 4,16% conforme projeção do Banco Central</v>
      </c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</row>
    <row r="419" spans="1:16">
      <c r="A419" s="51" t="str">
        <f>A64</f>
        <v>c) CR* - crescimento real</v>
      </c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</row>
    <row r="420" spans="1:16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</row>
    <row r="421" spans="1:16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</row>
    <row r="422" spans="1:16" ht="15.75">
      <c r="A422" s="81" t="s">
        <v>21</v>
      </c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</row>
    <row r="423" spans="1:16" ht="15.75">
      <c r="A423" s="81" t="str">
        <f>A3</f>
        <v>b) METODOLOGIA DE CÁLCULO DA RECEITA 2017</v>
      </c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</row>
    <row r="425" spans="1:16">
      <c r="A425" s="51" t="s">
        <v>0</v>
      </c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</row>
    <row r="426" spans="1:1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6">
      <c r="A427" s="50" t="s">
        <v>1</v>
      </c>
      <c r="B427" s="50"/>
      <c r="C427" s="50"/>
      <c r="D427" s="3"/>
      <c r="E427" s="9" t="s">
        <v>66</v>
      </c>
      <c r="F427" s="9"/>
      <c r="G427" s="9"/>
      <c r="H427" s="9"/>
      <c r="I427" s="9"/>
    </row>
    <row r="428" spans="1:16" ht="15.75" thickBot="1">
      <c r="A428" s="50"/>
      <c r="B428" s="50"/>
      <c r="C428" s="50"/>
      <c r="D428" s="3"/>
      <c r="E428" s="78"/>
      <c r="F428" s="78"/>
      <c r="G428" s="78"/>
    </row>
    <row r="429" spans="1:16">
      <c r="A429" s="52" t="s">
        <v>3</v>
      </c>
      <c r="B429" s="52"/>
      <c r="C429" s="52"/>
      <c r="D429" s="52"/>
      <c r="G429" s="79">
        <f>G9:L9</f>
        <v>2019</v>
      </c>
      <c r="H429" s="80"/>
      <c r="I429" s="79">
        <f t="shared" ref="I429" si="182">I9:N9</f>
        <v>2020</v>
      </c>
      <c r="J429" s="80"/>
      <c r="K429" s="79">
        <f t="shared" ref="K429" si="183">K9:P9</f>
        <v>2021</v>
      </c>
      <c r="L429" s="80"/>
    </row>
    <row r="430" spans="1:16" ht="15.75" thickBot="1">
      <c r="A430" s="52"/>
      <c r="B430" s="52"/>
      <c r="C430" s="52"/>
      <c r="D430" s="52"/>
      <c r="G430" s="66">
        <f>G10</f>
        <v>4.2500000000000003E-2</v>
      </c>
      <c r="H430" s="67"/>
      <c r="I430" s="66">
        <f t="shared" ref="I430" si="184">I10</f>
        <v>4.2599999999999999E-2</v>
      </c>
      <c r="J430" s="67"/>
      <c r="K430" s="66">
        <f t="shared" ref="K430" si="185">K10</f>
        <v>4.1599999999999998E-2</v>
      </c>
      <c r="L430" s="67"/>
    </row>
    <row r="431" spans="1:16" ht="15.75" thickBot="1">
      <c r="A431" s="4"/>
      <c r="B431" s="4"/>
      <c r="C431" s="4"/>
      <c r="D431" s="4"/>
      <c r="G431" s="6"/>
      <c r="H431" s="4"/>
      <c r="I431" s="6"/>
      <c r="J431" s="4"/>
      <c r="K431" s="6"/>
      <c r="L431" s="4"/>
    </row>
    <row r="432" spans="1:16" ht="15.75" thickBot="1">
      <c r="A432" s="68" t="s">
        <v>20</v>
      </c>
      <c r="B432" s="69"/>
      <c r="C432" s="70">
        <f>C12:P12</f>
        <v>2013</v>
      </c>
      <c r="D432" s="70"/>
      <c r="E432" s="70">
        <f t="shared" ref="E432" si="186">E12:R12</f>
        <v>2014</v>
      </c>
      <c r="F432" s="70"/>
      <c r="G432" s="70">
        <f t="shared" ref="G432" si="187">G12:T12</f>
        <v>2015</v>
      </c>
      <c r="H432" s="70"/>
      <c r="I432" s="70">
        <f t="shared" ref="I432" si="188">I12:V12</f>
        <v>2016</v>
      </c>
      <c r="J432" s="70"/>
      <c r="K432" s="70">
        <f t="shared" ref="K432" si="189">K12:X12</f>
        <v>2017</v>
      </c>
      <c r="L432" s="70"/>
      <c r="M432" s="70">
        <f t="shared" ref="M432" si="190">M12:Z12</f>
        <v>2018</v>
      </c>
      <c r="N432" s="70"/>
      <c r="O432" s="70">
        <f t="shared" ref="O432" si="191">O12:AB12</f>
        <v>2019</v>
      </c>
      <c r="P432" s="70"/>
    </row>
    <row r="433" spans="1:16">
      <c r="A433" s="71" t="s">
        <v>4</v>
      </c>
      <c r="B433" s="72"/>
      <c r="C433" s="73">
        <v>65442.73</v>
      </c>
      <c r="D433" s="73"/>
      <c r="E433" s="73">
        <v>70337.17</v>
      </c>
      <c r="F433" s="73"/>
      <c r="G433" s="73">
        <v>42222.93</v>
      </c>
      <c r="H433" s="73"/>
      <c r="I433" s="73">
        <v>40456.25</v>
      </c>
      <c r="J433" s="73"/>
      <c r="K433" s="74">
        <f>I433*5.23%+I433</f>
        <v>42572.111875000002</v>
      </c>
      <c r="L433" s="74"/>
      <c r="M433" s="74">
        <f>K433*4.74%+K433</f>
        <v>44590.029977875005</v>
      </c>
      <c r="N433" s="74"/>
      <c r="O433" s="55">
        <f>M433*4.58%+M433</f>
        <v>46632.253350861683</v>
      </c>
      <c r="P433" s="55"/>
    </row>
    <row r="434" spans="1:16">
      <c r="A434" s="53" t="s">
        <v>5</v>
      </c>
      <c r="B434" s="54"/>
      <c r="C434" s="55">
        <v>78985.149999999994</v>
      </c>
      <c r="D434" s="55"/>
      <c r="E434" s="55">
        <v>43662.82</v>
      </c>
      <c r="F434" s="55"/>
      <c r="G434" s="55">
        <v>54000.57</v>
      </c>
      <c r="H434" s="55"/>
      <c r="I434" s="55">
        <v>74821.570000000007</v>
      </c>
      <c r="J434" s="55"/>
      <c r="K434" s="55">
        <f>I434*5.23%+I434</f>
        <v>78734.738111000013</v>
      </c>
      <c r="L434" s="55"/>
      <c r="M434" s="55">
        <f t="shared" ref="M434:M444" si="192">K434*4.74%+K434</f>
        <v>82466.764697461418</v>
      </c>
      <c r="N434" s="55"/>
      <c r="O434" s="55">
        <f t="shared" ref="O434:O444" si="193">M434*4.58%+M434</f>
        <v>86243.742520605156</v>
      </c>
      <c r="P434" s="55"/>
    </row>
    <row r="435" spans="1:16">
      <c r="A435" s="53" t="s">
        <v>6</v>
      </c>
      <c r="B435" s="54"/>
      <c r="C435" s="55">
        <v>77297.820000000007</v>
      </c>
      <c r="D435" s="55"/>
      <c r="E435" s="55">
        <v>10323.69</v>
      </c>
      <c r="F435" s="55"/>
      <c r="G435" s="55">
        <v>48023.05</v>
      </c>
      <c r="H435" s="55"/>
      <c r="I435" s="55">
        <v>158144.31</v>
      </c>
      <c r="J435" s="55"/>
      <c r="K435" s="55">
        <f t="shared" ref="K435:K440" si="194">I435*5.23%+I435</f>
        <v>166415.25741299998</v>
      </c>
      <c r="L435" s="55"/>
      <c r="M435" s="55">
        <f t="shared" si="192"/>
        <v>174303.34061437618</v>
      </c>
      <c r="N435" s="55"/>
      <c r="O435" s="55">
        <f t="shared" si="193"/>
        <v>182286.43361451462</v>
      </c>
      <c r="P435" s="55"/>
    </row>
    <row r="436" spans="1:16">
      <c r="A436" s="53" t="s">
        <v>7</v>
      </c>
      <c r="B436" s="54"/>
      <c r="C436" s="55">
        <v>48165.5</v>
      </c>
      <c r="D436" s="55"/>
      <c r="E436" s="55">
        <v>108486.36</v>
      </c>
      <c r="F436" s="55"/>
      <c r="G436" s="55">
        <v>44900.4</v>
      </c>
      <c r="H436" s="55"/>
      <c r="I436" s="55">
        <v>71371.649999999994</v>
      </c>
      <c r="J436" s="55"/>
      <c r="K436" s="55">
        <f t="shared" si="194"/>
        <v>75104.387294999993</v>
      </c>
      <c r="L436" s="55"/>
      <c r="M436" s="55">
        <f t="shared" si="192"/>
        <v>78664.335252782999</v>
      </c>
      <c r="N436" s="55"/>
      <c r="O436" s="55">
        <f t="shared" si="193"/>
        <v>82267.161807360462</v>
      </c>
      <c r="P436" s="55"/>
    </row>
    <row r="437" spans="1:16">
      <c r="A437" s="53" t="s">
        <v>8</v>
      </c>
      <c r="B437" s="54"/>
      <c r="C437" s="55">
        <v>93013.46</v>
      </c>
      <c r="D437" s="55"/>
      <c r="E437" s="55">
        <v>39356.879999999997</v>
      </c>
      <c r="F437" s="55"/>
      <c r="G437" s="55">
        <v>47961.72</v>
      </c>
      <c r="H437" s="55"/>
      <c r="I437" s="55">
        <v>93156.51</v>
      </c>
      <c r="J437" s="55"/>
      <c r="K437" s="55">
        <f t="shared" si="194"/>
        <v>98028.595472999994</v>
      </c>
      <c r="L437" s="55"/>
      <c r="M437" s="55">
        <f t="shared" si="192"/>
        <v>102675.15089842019</v>
      </c>
      <c r="N437" s="55"/>
      <c r="O437" s="55">
        <f t="shared" si="193"/>
        <v>107377.67280956784</v>
      </c>
      <c r="P437" s="55"/>
    </row>
    <row r="438" spans="1:16">
      <c r="A438" s="53" t="s">
        <v>9</v>
      </c>
      <c r="B438" s="54"/>
      <c r="C438" s="55">
        <v>3441.23</v>
      </c>
      <c r="D438" s="55"/>
      <c r="E438" s="55">
        <v>34857.99</v>
      </c>
      <c r="F438" s="55"/>
      <c r="G438" s="55">
        <v>47961.71</v>
      </c>
      <c r="H438" s="55"/>
      <c r="I438" s="55">
        <v>93943.91</v>
      </c>
      <c r="J438" s="55"/>
      <c r="K438" s="55">
        <f t="shared" si="194"/>
        <v>98857.176493000006</v>
      </c>
      <c r="L438" s="55"/>
      <c r="M438" s="55">
        <f t="shared" si="192"/>
        <v>103543.00665876821</v>
      </c>
      <c r="N438" s="55"/>
      <c r="O438" s="55">
        <f t="shared" si="193"/>
        <v>108285.27636373979</v>
      </c>
      <c r="P438" s="55"/>
    </row>
    <row r="439" spans="1:16">
      <c r="A439" s="53" t="s">
        <v>10</v>
      </c>
      <c r="B439" s="54"/>
      <c r="C439" s="55">
        <v>41406.730000000003</v>
      </c>
      <c r="D439" s="55"/>
      <c r="E439" s="55">
        <v>79764.539999999994</v>
      </c>
      <c r="F439" s="55"/>
      <c r="G439" s="55">
        <v>47961.72</v>
      </c>
      <c r="H439" s="55"/>
      <c r="I439" s="55">
        <v>95643.91</v>
      </c>
      <c r="J439" s="55"/>
      <c r="K439" s="55">
        <f t="shared" si="194"/>
        <v>100646.08649300001</v>
      </c>
      <c r="L439" s="55"/>
      <c r="M439" s="55">
        <f t="shared" si="192"/>
        <v>105416.7109927682</v>
      </c>
      <c r="N439" s="55"/>
      <c r="O439" s="55">
        <f t="shared" si="193"/>
        <v>110244.79635623698</v>
      </c>
      <c r="P439" s="55"/>
    </row>
    <row r="440" spans="1:16">
      <c r="A440" s="53" t="s">
        <v>11</v>
      </c>
      <c r="B440" s="54"/>
      <c r="C440" s="55">
        <v>48021.65</v>
      </c>
      <c r="D440" s="55"/>
      <c r="E440" s="55">
        <v>62534.05</v>
      </c>
      <c r="F440" s="55"/>
      <c r="G440" s="55">
        <v>49723.040000000001</v>
      </c>
      <c r="H440" s="55"/>
      <c r="I440" s="55">
        <v>93943.91</v>
      </c>
      <c r="J440" s="55"/>
      <c r="K440" s="55">
        <f t="shared" si="194"/>
        <v>98857.176493000006</v>
      </c>
      <c r="L440" s="55"/>
      <c r="M440" s="55">
        <f t="shared" si="192"/>
        <v>103543.00665876821</v>
      </c>
      <c r="N440" s="55"/>
      <c r="O440" s="55">
        <f t="shared" si="193"/>
        <v>108285.27636373979</v>
      </c>
      <c r="P440" s="55"/>
    </row>
    <row r="441" spans="1:16">
      <c r="A441" s="53" t="s">
        <v>12</v>
      </c>
      <c r="B441" s="54"/>
      <c r="C441" s="55">
        <v>43298.400000000001</v>
      </c>
      <c r="D441" s="55"/>
      <c r="E441" s="55">
        <v>41059.17</v>
      </c>
      <c r="F441" s="55"/>
      <c r="G441" s="55">
        <v>48500.4</v>
      </c>
      <c r="H441" s="55"/>
      <c r="I441" s="55">
        <v>99448.85</v>
      </c>
      <c r="J441" s="55"/>
      <c r="K441" s="55">
        <f>I441*5.23%+I441</f>
        <v>104650.02485500001</v>
      </c>
      <c r="L441" s="55"/>
      <c r="M441" s="55">
        <f t="shared" si="192"/>
        <v>109610.43603312701</v>
      </c>
      <c r="N441" s="55"/>
      <c r="O441" s="55">
        <f t="shared" si="193"/>
        <v>114630.59400344423</v>
      </c>
      <c r="P441" s="55"/>
    </row>
    <row r="442" spans="1:16">
      <c r="A442" s="53" t="s">
        <v>13</v>
      </c>
      <c r="B442" s="54"/>
      <c r="C442" s="55">
        <v>62561.74</v>
      </c>
      <c r="D442" s="55"/>
      <c r="E442" s="55">
        <v>55117.05</v>
      </c>
      <c r="F442" s="55"/>
      <c r="G442" s="55">
        <v>50488.9</v>
      </c>
      <c r="H442" s="55"/>
      <c r="I442" s="55">
        <f>(C442+E442+G442)/3</f>
        <v>56055.896666666667</v>
      </c>
      <c r="J442" s="55"/>
      <c r="K442" s="55">
        <f>I442*5.23%+I442</f>
        <v>58987.620062333335</v>
      </c>
      <c r="L442" s="55"/>
      <c r="M442" s="55">
        <f t="shared" si="192"/>
        <v>61783.633253287939</v>
      </c>
      <c r="N442" s="55"/>
      <c r="O442" s="55">
        <f t="shared" si="193"/>
        <v>64613.323656288529</v>
      </c>
      <c r="P442" s="55"/>
    </row>
    <row r="443" spans="1:16">
      <c r="A443" s="53" t="s">
        <v>14</v>
      </c>
      <c r="B443" s="54"/>
      <c r="C443" s="55">
        <v>59395.7</v>
      </c>
      <c r="D443" s="55"/>
      <c r="E443" s="55">
        <v>41059.17</v>
      </c>
      <c r="F443" s="55"/>
      <c r="G443" s="55">
        <v>38836.160000000003</v>
      </c>
      <c r="H443" s="55"/>
      <c r="I443" s="55">
        <f>(C443+E443+G443)/3</f>
        <v>46430.343333333331</v>
      </c>
      <c r="J443" s="55"/>
      <c r="K443" s="55">
        <f t="shared" ref="K443:K444" si="195">I443*5.23%+I443</f>
        <v>48858.650289666664</v>
      </c>
      <c r="L443" s="55"/>
      <c r="M443" s="55">
        <f t="shared" si="192"/>
        <v>51174.550313396867</v>
      </c>
      <c r="N443" s="55"/>
      <c r="O443" s="55">
        <f t="shared" si="193"/>
        <v>53518.344717750442</v>
      </c>
      <c r="P443" s="55"/>
    </row>
    <row r="444" spans="1:16" ht="15.75" thickBot="1">
      <c r="A444" s="56" t="s">
        <v>15</v>
      </c>
      <c r="B444" s="57"/>
      <c r="C444" s="58">
        <v>48398.400000000001</v>
      </c>
      <c r="D444" s="58"/>
      <c r="E444" s="55">
        <v>59311.17</v>
      </c>
      <c r="F444" s="55"/>
      <c r="G444" s="58">
        <v>24482</v>
      </c>
      <c r="H444" s="58"/>
      <c r="I444" s="55">
        <f>(C444+E444+G444)/3</f>
        <v>44063.856666666667</v>
      </c>
      <c r="J444" s="55"/>
      <c r="K444" s="59">
        <f t="shared" si="195"/>
        <v>46368.396370333336</v>
      </c>
      <c r="L444" s="59"/>
      <c r="M444" s="59">
        <f t="shared" si="192"/>
        <v>48566.258358287138</v>
      </c>
      <c r="N444" s="59"/>
      <c r="O444" s="55">
        <f t="shared" si="193"/>
        <v>50790.592991096688</v>
      </c>
      <c r="P444" s="55"/>
    </row>
    <row r="445" spans="1:16" ht="15.75" thickBot="1">
      <c r="A445" s="60" t="s">
        <v>16</v>
      </c>
      <c r="B445" s="61"/>
      <c r="C445" s="62">
        <f>SUM(C433:D444)</f>
        <v>669428.51</v>
      </c>
      <c r="D445" s="63"/>
      <c r="E445" s="63">
        <f>SUM(E433:F444)</f>
        <v>645870.06000000006</v>
      </c>
      <c r="F445" s="63"/>
      <c r="G445" s="63">
        <f>SUM(G433:H444)</f>
        <v>545062.6</v>
      </c>
      <c r="H445" s="63"/>
      <c r="I445" s="63">
        <f>SUM(I433:J444)</f>
        <v>967480.96666666691</v>
      </c>
      <c r="J445" s="63"/>
      <c r="K445" s="63">
        <f>SUM(K433:L444)</f>
        <v>1018080.2212233334</v>
      </c>
      <c r="L445" s="63"/>
      <c r="M445" s="63">
        <f>SUM(M433:N444)</f>
        <v>1066337.2237093193</v>
      </c>
      <c r="N445" s="63"/>
      <c r="O445" s="63">
        <f>SUM(O433:P444)</f>
        <v>1115175.4685552062</v>
      </c>
      <c r="P445" s="65"/>
    </row>
    <row r="446" spans="1:16" ht="15.75" thickBot="1">
      <c r="A446" s="85" t="s">
        <v>17</v>
      </c>
      <c r="B446" s="86"/>
      <c r="C446" s="87"/>
      <c r="D446" s="88"/>
      <c r="E446" s="84">
        <f>E445*100/C445-100</f>
        <v>-3.5191883297590607</v>
      </c>
      <c r="F446" s="84"/>
      <c r="G446" s="84">
        <f>G445*100/E445-100</f>
        <v>-15.608009450074221</v>
      </c>
      <c r="H446" s="84"/>
      <c r="I446" s="84">
        <f>I445*100/G445-100</f>
        <v>77.499055460174105</v>
      </c>
      <c r="J446" s="84"/>
      <c r="K446" s="84">
        <f>K445*100/I445-100</f>
        <v>5.2299999999999756</v>
      </c>
      <c r="L446" s="84"/>
      <c r="M446" s="84">
        <f>M445*100/K445-100</f>
        <v>4.7399999999999807</v>
      </c>
      <c r="N446" s="84"/>
      <c r="O446" s="84">
        <f>O445*100/M445-100</f>
        <v>4.5800000000000125</v>
      </c>
      <c r="P446" s="84"/>
    </row>
    <row r="448" spans="1:16">
      <c r="A448" s="50" t="s">
        <v>18</v>
      </c>
      <c r="B448" s="50"/>
    </row>
    <row r="449" spans="1:16">
      <c r="A449" s="51" t="str">
        <f>A62</f>
        <v>a) Em 2017 foi utilizado o valor efetivamente arrecadado até o mês de setembro e lançado pela média, o valor a arrecadar para os últimos 03 meses.</v>
      </c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</row>
    <row r="450" spans="1:16">
      <c r="A450" s="51" t="str">
        <f t="shared" ref="A450:A451" si="196">A63</f>
        <v>b) Índice de preço corresponde à Inflação projetada para o exercício. A base para 2019 é de 4,25%, 2020 de 4,26% e 2021 é de 4,16% conforme projeção do Banco Central</v>
      </c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</row>
    <row r="451" spans="1:16">
      <c r="A451" s="51" t="str">
        <f t="shared" si="196"/>
        <v>c) CR* - crescimento real</v>
      </c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</row>
    <row r="452" spans="1:16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</row>
    <row r="455" spans="1:16" ht="15.75">
      <c r="A455" s="81" t="s">
        <v>21</v>
      </c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</row>
    <row r="456" spans="1:16" ht="15.75">
      <c r="A456" s="81" t="str">
        <f>A3</f>
        <v>b) METODOLOGIA DE CÁLCULO DA RECEITA 2017</v>
      </c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</row>
    <row r="458" spans="1:16">
      <c r="A458" s="51" t="s">
        <v>0</v>
      </c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</row>
    <row r="459" spans="1:1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6">
      <c r="A460" s="50" t="s">
        <v>1</v>
      </c>
      <c r="B460" s="50"/>
      <c r="C460" s="50"/>
      <c r="D460" s="3"/>
      <c r="E460" s="9" t="s">
        <v>80</v>
      </c>
      <c r="F460" s="9"/>
      <c r="G460" s="9"/>
      <c r="H460" s="9"/>
      <c r="I460" s="9"/>
    </row>
    <row r="461" spans="1:16" ht="15.75" thickBot="1">
      <c r="A461" s="50"/>
      <c r="B461" s="50"/>
      <c r="C461" s="50"/>
      <c r="D461" s="3"/>
      <c r="E461" s="78"/>
      <c r="F461" s="78"/>
      <c r="G461" s="78"/>
    </row>
    <row r="462" spans="1:16">
      <c r="A462" s="52" t="s">
        <v>3</v>
      </c>
      <c r="B462" s="52"/>
      <c r="C462" s="52"/>
      <c r="D462" s="52"/>
      <c r="G462" s="79">
        <f>G9:L9</f>
        <v>2019</v>
      </c>
      <c r="H462" s="80"/>
      <c r="I462" s="79">
        <f t="shared" ref="I462" si="197">I9:N9</f>
        <v>2020</v>
      </c>
      <c r="J462" s="80"/>
      <c r="K462" s="79">
        <f t="shared" ref="K462" si="198">K9:P9</f>
        <v>2021</v>
      </c>
      <c r="L462" s="80"/>
    </row>
    <row r="463" spans="1:16" ht="15.75" thickBot="1">
      <c r="A463" s="52"/>
      <c r="B463" s="52"/>
      <c r="C463" s="52"/>
      <c r="D463" s="52"/>
      <c r="G463" s="66">
        <f>G10</f>
        <v>4.2500000000000003E-2</v>
      </c>
      <c r="H463" s="67"/>
      <c r="I463" s="66">
        <f t="shared" ref="I463" si="199">I10</f>
        <v>4.2599999999999999E-2</v>
      </c>
      <c r="J463" s="67"/>
      <c r="K463" s="66">
        <f t="shared" ref="K463" si="200">K10</f>
        <v>4.1599999999999998E-2</v>
      </c>
      <c r="L463" s="67"/>
    </row>
    <row r="464" spans="1:16" ht="15.75" thickBot="1">
      <c r="A464" s="4"/>
      <c r="B464" s="4"/>
      <c r="C464" s="4"/>
      <c r="D464" s="4"/>
      <c r="G464" s="6"/>
      <c r="H464" s="4"/>
      <c r="I464" s="6"/>
      <c r="J464" s="4"/>
      <c r="K464" s="6"/>
      <c r="L464" s="4"/>
    </row>
    <row r="465" spans="1:16" ht="15.75" thickBot="1">
      <c r="A465" s="68" t="s">
        <v>20</v>
      </c>
      <c r="B465" s="69"/>
      <c r="C465" s="70">
        <f>C12:P12</f>
        <v>2013</v>
      </c>
      <c r="D465" s="70"/>
      <c r="E465" s="70">
        <f t="shared" ref="E465" si="201">E12:R12</f>
        <v>2014</v>
      </c>
      <c r="F465" s="70"/>
      <c r="G465" s="70">
        <f t="shared" ref="G465" si="202">G12:T12</f>
        <v>2015</v>
      </c>
      <c r="H465" s="70"/>
      <c r="I465" s="70">
        <f t="shared" ref="I465" si="203">I12:V12</f>
        <v>2016</v>
      </c>
      <c r="J465" s="70"/>
      <c r="K465" s="70">
        <f t="shared" ref="K465" si="204">K12:X12</f>
        <v>2017</v>
      </c>
      <c r="L465" s="70"/>
      <c r="M465" s="70">
        <f t="shared" ref="M465" si="205">M12:Z12</f>
        <v>2018</v>
      </c>
      <c r="N465" s="70"/>
      <c r="O465" s="70">
        <f t="shared" ref="O465" si="206">O12:AB12</f>
        <v>2019</v>
      </c>
      <c r="P465" s="70"/>
    </row>
    <row r="466" spans="1:16">
      <c r="A466" s="71" t="s">
        <v>4</v>
      </c>
      <c r="B466" s="72"/>
      <c r="C466" s="73">
        <v>1567.22</v>
      </c>
      <c r="D466" s="73"/>
      <c r="E466" s="73">
        <v>0</v>
      </c>
      <c r="F466" s="73"/>
      <c r="G466" s="73">
        <v>26442.85</v>
      </c>
      <c r="H466" s="73"/>
      <c r="I466" s="73">
        <v>0</v>
      </c>
      <c r="J466" s="73"/>
      <c r="K466" s="74">
        <f>I466*5.23%+I466</f>
        <v>0</v>
      </c>
      <c r="L466" s="74"/>
      <c r="M466" s="74">
        <f>K466*4.74%+K466</f>
        <v>0</v>
      </c>
      <c r="N466" s="74"/>
      <c r="O466" s="55">
        <f>M466*4.58%+M466</f>
        <v>0</v>
      </c>
      <c r="P466" s="55"/>
    </row>
    <row r="467" spans="1:16">
      <c r="A467" s="53" t="s">
        <v>5</v>
      </c>
      <c r="B467" s="54"/>
      <c r="C467" s="55">
        <v>0</v>
      </c>
      <c r="D467" s="55"/>
      <c r="E467" s="55">
        <v>16200</v>
      </c>
      <c r="F467" s="55"/>
      <c r="G467" s="55">
        <v>8467.8799999999992</v>
      </c>
      <c r="H467" s="55"/>
      <c r="I467" s="55">
        <v>18783.32</v>
      </c>
      <c r="J467" s="55"/>
      <c r="K467" s="55">
        <f>I467*5.23%+I467</f>
        <v>19765.687635999999</v>
      </c>
      <c r="L467" s="55"/>
      <c r="M467" s="55">
        <f t="shared" ref="M467:M477" si="207">K467*4.74%+K467</f>
        <v>20702.581229946398</v>
      </c>
      <c r="N467" s="55"/>
      <c r="O467" s="55">
        <f t="shared" ref="O467:O477" si="208">M467*4.58%+M467</f>
        <v>21650.759450277943</v>
      </c>
      <c r="P467" s="55"/>
    </row>
    <row r="468" spans="1:16">
      <c r="A468" s="53" t="s">
        <v>6</v>
      </c>
      <c r="B468" s="54"/>
      <c r="C468" s="55">
        <v>0</v>
      </c>
      <c r="D468" s="55"/>
      <c r="E468" s="55">
        <v>37800</v>
      </c>
      <c r="F468" s="55"/>
      <c r="G468" s="55">
        <v>1576.08</v>
      </c>
      <c r="H468" s="55"/>
      <c r="I468" s="55">
        <v>0</v>
      </c>
      <c r="J468" s="55"/>
      <c r="K468" s="55">
        <f t="shared" ref="K468:K473" si="209">I468*5.23%+I468</f>
        <v>0</v>
      </c>
      <c r="L468" s="55"/>
      <c r="M468" s="55">
        <f t="shared" si="207"/>
        <v>0</v>
      </c>
      <c r="N468" s="55"/>
      <c r="O468" s="55">
        <f t="shared" si="208"/>
        <v>0</v>
      </c>
      <c r="P468" s="55"/>
    </row>
    <row r="469" spans="1:16">
      <c r="A469" s="53" t="s">
        <v>7</v>
      </c>
      <c r="B469" s="54"/>
      <c r="C469" s="55">
        <v>22243.77</v>
      </c>
      <c r="D469" s="55"/>
      <c r="E469" s="55">
        <v>9037.0400000000009</v>
      </c>
      <c r="F469" s="55"/>
      <c r="G469" s="55">
        <v>12208.89</v>
      </c>
      <c r="H469" s="55"/>
      <c r="I469" s="55">
        <v>0</v>
      </c>
      <c r="J469" s="55"/>
      <c r="K469" s="55">
        <f t="shared" si="209"/>
        <v>0</v>
      </c>
      <c r="L469" s="55"/>
      <c r="M469" s="55">
        <f t="shared" si="207"/>
        <v>0</v>
      </c>
      <c r="N469" s="55"/>
      <c r="O469" s="55">
        <f t="shared" si="208"/>
        <v>0</v>
      </c>
      <c r="P469" s="55"/>
    </row>
    <row r="470" spans="1:16">
      <c r="A470" s="53" t="s">
        <v>8</v>
      </c>
      <c r="B470" s="54"/>
      <c r="C470" s="55">
        <v>2271.54</v>
      </c>
      <c r="D470" s="55"/>
      <c r="E470" s="55">
        <v>0</v>
      </c>
      <c r="F470" s="55"/>
      <c r="G470" s="55">
        <v>0</v>
      </c>
      <c r="H470" s="55"/>
      <c r="I470" s="55">
        <v>2860</v>
      </c>
      <c r="J470" s="55"/>
      <c r="K470" s="55">
        <f t="shared" si="209"/>
        <v>3009.578</v>
      </c>
      <c r="L470" s="55"/>
      <c r="M470" s="55">
        <f t="shared" si="207"/>
        <v>3152.2319972</v>
      </c>
      <c r="N470" s="55"/>
      <c r="O470" s="55">
        <f t="shared" si="208"/>
        <v>3296.60422267176</v>
      </c>
      <c r="P470" s="55"/>
    </row>
    <row r="471" spans="1:16">
      <c r="A471" s="53" t="s">
        <v>9</v>
      </c>
      <c r="B471" s="54"/>
      <c r="C471" s="55">
        <v>1564.55</v>
      </c>
      <c r="D471" s="55"/>
      <c r="E471" s="55">
        <v>2097.65</v>
      </c>
      <c r="F471" s="55"/>
      <c r="G471" s="55">
        <v>0</v>
      </c>
      <c r="H471" s="55"/>
      <c r="I471" s="55">
        <v>1430</v>
      </c>
      <c r="J471" s="55"/>
      <c r="K471" s="55">
        <f t="shared" si="209"/>
        <v>1504.789</v>
      </c>
      <c r="L471" s="55"/>
      <c r="M471" s="55">
        <f t="shared" si="207"/>
        <v>1576.1159986</v>
      </c>
      <c r="N471" s="55"/>
      <c r="O471" s="55">
        <f t="shared" si="208"/>
        <v>1648.30211133588</v>
      </c>
      <c r="P471" s="55"/>
    </row>
    <row r="472" spans="1:16">
      <c r="A472" s="53" t="s">
        <v>10</v>
      </c>
      <c r="B472" s="54"/>
      <c r="C472" s="55">
        <v>-1413.98</v>
      </c>
      <c r="D472" s="55"/>
      <c r="E472" s="55">
        <v>12500.78</v>
      </c>
      <c r="F472" s="55"/>
      <c r="G472" s="55">
        <v>3062.36</v>
      </c>
      <c r="H472" s="55"/>
      <c r="I472" s="55">
        <v>14428.88</v>
      </c>
      <c r="J472" s="55"/>
      <c r="K472" s="55">
        <f t="shared" si="209"/>
        <v>15183.510424</v>
      </c>
      <c r="L472" s="55"/>
      <c r="M472" s="55">
        <f t="shared" si="207"/>
        <v>15903.208818097601</v>
      </c>
      <c r="N472" s="55"/>
      <c r="O472" s="55">
        <f t="shared" si="208"/>
        <v>16631.575781966472</v>
      </c>
      <c r="P472" s="55"/>
    </row>
    <row r="473" spans="1:16">
      <c r="A473" s="53" t="s">
        <v>11</v>
      </c>
      <c r="B473" s="54"/>
      <c r="C473" s="55">
        <v>0</v>
      </c>
      <c r="D473" s="55"/>
      <c r="E473" s="55">
        <v>0</v>
      </c>
      <c r="F473" s="55"/>
      <c r="G473" s="55">
        <v>3136</v>
      </c>
      <c r="H473" s="55"/>
      <c r="I473" s="55">
        <v>0</v>
      </c>
      <c r="J473" s="55"/>
      <c r="K473" s="55">
        <f t="shared" si="209"/>
        <v>0</v>
      </c>
      <c r="L473" s="55"/>
      <c r="M473" s="55">
        <f t="shared" si="207"/>
        <v>0</v>
      </c>
      <c r="N473" s="55"/>
      <c r="O473" s="55">
        <f t="shared" si="208"/>
        <v>0</v>
      </c>
      <c r="P473" s="55"/>
    </row>
    <row r="474" spans="1:16">
      <c r="A474" s="53" t="s">
        <v>12</v>
      </c>
      <c r="B474" s="54"/>
      <c r="C474" s="55">
        <v>0</v>
      </c>
      <c r="D474" s="55"/>
      <c r="E474" s="55">
        <v>1287.68</v>
      </c>
      <c r="F474" s="55"/>
      <c r="G474" s="55">
        <v>0</v>
      </c>
      <c r="H474" s="55"/>
      <c r="I474" s="55">
        <v>2860</v>
      </c>
      <c r="J474" s="55"/>
      <c r="K474" s="55">
        <f>I474*5.23%+I474</f>
        <v>3009.578</v>
      </c>
      <c r="L474" s="55"/>
      <c r="M474" s="55">
        <f t="shared" si="207"/>
        <v>3152.2319972</v>
      </c>
      <c r="N474" s="55"/>
      <c r="O474" s="55">
        <f t="shared" si="208"/>
        <v>3296.60422267176</v>
      </c>
      <c r="P474" s="55"/>
    </row>
    <row r="475" spans="1:16">
      <c r="A475" s="53" t="s">
        <v>13</v>
      </c>
      <c r="B475" s="54"/>
      <c r="C475" s="55">
        <v>0</v>
      </c>
      <c r="D475" s="55"/>
      <c r="E475" s="55">
        <v>0</v>
      </c>
      <c r="F475" s="55"/>
      <c r="G475" s="55">
        <v>8990.65</v>
      </c>
      <c r="H475" s="55"/>
      <c r="I475" s="55">
        <f>(C475+E475+G475)/3</f>
        <v>2996.8833333333332</v>
      </c>
      <c r="J475" s="55"/>
      <c r="K475" s="55">
        <f>I475*5.23%+I475</f>
        <v>3153.6203316666665</v>
      </c>
      <c r="L475" s="55"/>
      <c r="M475" s="55">
        <f t="shared" si="207"/>
        <v>3303.1019353876663</v>
      </c>
      <c r="N475" s="55"/>
      <c r="O475" s="55">
        <f t="shared" si="208"/>
        <v>3454.3840040284213</v>
      </c>
      <c r="P475" s="55"/>
    </row>
    <row r="476" spans="1:16">
      <c r="A476" s="53" t="s">
        <v>14</v>
      </c>
      <c r="B476" s="54"/>
      <c r="C476" s="55">
        <v>0</v>
      </c>
      <c r="D476" s="55"/>
      <c r="E476" s="55">
        <v>0</v>
      </c>
      <c r="F476" s="55"/>
      <c r="G476" s="55">
        <v>1537.25</v>
      </c>
      <c r="H476" s="55"/>
      <c r="I476" s="55">
        <f>(C476+E476+G476)/3</f>
        <v>512.41666666666663</v>
      </c>
      <c r="J476" s="55"/>
      <c r="K476" s="55">
        <f t="shared" ref="K476:K477" si="210">I476*5.23%+I476</f>
        <v>539.21605833333331</v>
      </c>
      <c r="L476" s="55"/>
      <c r="M476" s="55">
        <f t="shared" si="207"/>
        <v>564.7748994983333</v>
      </c>
      <c r="N476" s="55"/>
      <c r="O476" s="55">
        <f t="shared" si="208"/>
        <v>590.64158989535701</v>
      </c>
      <c r="P476" s="55"/>
    </row>
    <row r="477" spans="1:16" ht="15.75" thickBot="1">
      <c r="A477" s="56" t="s">
        <v>15</v>
      </c>
      <c r="B477" s="57"/>
      <c r="C477" s="58">
        <v>14838.15</v>
      </c>
      <c r="D477" s="58"/>
      <c r="E477" s="55">
        <v>0</v>
      </c>
      <c r="F477" s="55"/>
      <c r="G477" s="58">
        <v>0</v>
      </c>
      <c r="H477" s="58"/>
      <c r="I477" s="55">
        <f>(C477+E477+G477)/3</f>
        <v>4946.05</v>
      </c>
      <c r="J477" s="55"/>
      <c r="K477" s="59">
        <f t="shared" si="210"/>
        <v>5204.7284150000005</v>
      </c>
      <c r="L477" s="59"/>
      <c r="M477" s="59">
        <f t="shared" si="207"/>
        <v>5451.4325418710005</v>
      </c>
      <c r="N477" s="59"/>
      <c r="O477" s="55">
        <f t="shared" si="208"/>
        <v>5701.1081522886925</v>
      </c>
      <c r="P477" s="55"/>
    </row>
    <row r="478" spans="1:16" ht="15.75" thickBot="1">
      <c r="A478" s="60" t="s">
        <v>16</v>
      </c>
      <c r="B478" s="61"/>
      <c r="C478" s="62">
        <f>SUM(C466:D477)</f>
        <v>41071.25</v>
      </c>
      <c r="D478" s="63"/>
      <c r="E478" s="63">
        <f>SUM(E466:F477)</f>
        <v>78923.149999999994</v>
      </c>
      <c r="F478" s="63"/>
      <c r="G478" s="63">
        <f>SUM(G466:H477)</f>
        <v>65421.96</v>
      </c>
      <c r="H478" s="63"/>
      <c r="I478" s="63">
        <f>SUM(I466:J477)</f>
        <v>48817.549999999996</v>
      </c>
      <c r="J478" s="63"/>
      <c r="K478" s="63">
        <f>SUM(K466:L477)</f>
        <v>51370.707864999997</v>
      </c>
      <c r="L478" s="63"/>
      <c r="M478" s="63">
        <f>SUM(M466:N477)</f>
        <v>53805.679417800995</v>
      </c>
      <c r="N478" s="63"/>
      <c r="O478" s="63">
        <f>SUM(O466:P477)</f>
        <v>56269.979535136285</v>
      </c>
      <c r="P478" s="65"/>
    </row>
    <row r="479" spans="1:16" ht="15.75" thickBot="1">
      <c r="A479" s="85" t="s">
        <v>17</v>
      </c>
      <c r="B479" s="86"/>
      <c r="C479" s="87"/>
      <c r="D479" s="88"/>
      <c r="E479" s="84">
        <f>E478*100/C478-100</f>
        <v>92.161548528471826</v>
      </c>
      <c r="F479" s="84"/>
      <c r="G479" s="84">
        <f>G478*100/E478-100</f>
        <v>-17.106755115577613</v>
      </c>
      <c r="H479" s="84"/>
      <c r="I479" s="84">
        <f>I478*100/G478-100</f>
        <v>-25.380483861993739</v>
      </c>
      <c r="J479" s="84"/>
      <c r="K479" s="84">
        <f>K478*100/I478-100</f>
        <v>5.230000000000004</v>
      </c>
      <c r="L479" s="84"/>
      <c r="M479" s="84">
        <f>M478*100/K478-100</f>
        <v>4.7399999999999949</v>
      </c>
      <c r="N479" s="84"/>
      <c r="O479" s="84">
        <f>O478*100/M478-100</f>
        <v>4.5800000000000125</v>
      </c>
      <c r="P479" s="84"/>
    </row>
    <row r="481" spans="1:16">
      <c r="A481" s="50" t="s">
        <v>18</v>
      </c>
      <c r="B481" s="50"/>
    </row>
    <row r="482" spans="1:16">
      <c r="A482" s="51" t="str">
        <f>A62</f>
        <v>a) Em 2017 foi utilizado o valor efetivamente arrecadado até o mês de setembro e lançado pela média, o valor a arrecadar para os últimos 03 meses.</v>
      </c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</row>
    <row r="483" spans="1:16">
      <c r="A483" s="51" t="str">
        <f t="shared" ref="A483:A484" si="211">A63</f>
        <v>b) Índice de preço corresponde à Inflação projetada para o exercício. A base para 2019 é de 4,25%, 2020 de 4,26% e 2021 é de 4,16% conforme projeção do Banco Central</v>
      </c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</row>
    <row r="484" spans="1:16">
      <c r="A484" s="51" t="str">
        <f t="shared" si="211"/>
        <v>c) CR* - crescimento real</v>
      </c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</row>
    <row r="485" spans="1:16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</row>
    <row r="487" spans="1:16" ht="15.75">
      <c r="A487" s="81" t="s">
        <v>21</v>
      </c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</row>
    <row r="488" spans="1:16" ht="15.75">
      <c r="A488" s="81" t="str">
        <f>A3</f>
        <v>b) METODOLOGIA DE CÁLCULO DA RECEITA 2017</v>
      </c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</row>
    <row r="490" spans="1:16">
      <c r="A490" s="51" t="s">
        <v>0</v>
      </c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</row>
    <row r="491" spans="1:1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6">
      <c r="A492" s="50" t="s">
        <v>1</v>
      </c>
      <c r="B492" s="50"/>
      <c r="C492" s="50"/>
      <c r="D492" s="3"/>
      <c r="E492" s="78" t="s">
        <v>81</v>
      </c>
      <c r="F492" s="78"/>
      <c r="G492" s="78"/>
      <c r="H492" s="78"/>
      <c r="I492" s="78"/>
    </row>
    <row r="493" spans="1:16" ht="15.75" thickBot="1">
      <c r="A493" s="50"/>
      <c r="B493" s="50"/>
      <c r="C493" s="50"/>
      <c r="D493" s="3"/>
      <c r="E493" s="78"/>
      <c r="F493" s="78"/>
      <c r="G493" s="78"/>
    </row>
    <row r="494" spans="1:16">
      <c r="A494" s="52" t="s">
        <v>3</v>
      </c>
      <c r="B494" s="52"/>
      <c r="C494" s="52"/>
      <c r="D494" s="52"/>
      <c r="G494" s="79">
        <f>G9:L9</f>
        <v>2019</v>
      </c>
      <c r="H494" s="80"/>
      <c r="I494" s="79">
        <f t="shared" ref="I494" si="212">I9:N9</f>
        <v>2020</v>
      </c>
      <c r="J494" s="80"/>
      <c r="K494" s="79">
        <f t="shared" ref="K494" si="213">K9:P9</f>
        <v>2021</v>
      </c>
      <c r="L494" s="80"/>
    </row>
    <row r="495" spans="1:16" ht="15.75" thickBot="1">
      <c r="A495" s="52"/>
      <c r="B495" s="52"/>
      <c r="C495" s="52"/>
      <c r="D495" s="52"/>
      <c r="G495" s="66">
        <f>G10</f>
        <v>4.2500000000000003E-2</v>
      </c>
      <c r="H495" s="67"/>
      <c r="I495" s="66">
        <f t="shared" ref="I495" si="214">I10</f>
        <v>4.2599999999999999E-2</v>
      </c>
      <c r="J495" s="67"/>
      <c r="K495" s="66">
        <f t="shared" ref="K495" si="215">K10</f>
        <v>4.1599999999999998E-2</v>
      </c>
      <c r="L495" s="67"/>
    </row>
    <row r="496" spans="1:16" ht="15.75" thickBot="1">
      <c r="A496" s="4"/>
      <c r="B496" s="4"/>
      <c r="C496" s="4"/>
      <c r="D496" s="4"/>
      <c r="G496" s="6"/>
      <c r="H496" s="4"/>
      <c r="I496" s="6"/>
      <c r="J496" s="4"/>
      <c r="K496" s="6"/>
      <c r="L496" s="4"/>
    </row>
    <row r="497" spans="1:16" ht="15.75" thickBot="1">
      <c r="A497" s="68" t="s">
        <v>20</v>
      </c>
      <c r="B497" s="69"/>
      <c r="C497" s="70">
        <f>C12:P12</f>
        <v>2013</v>
      </c>
      <c r="D497" s="70"/>
      <c r="E497" s="70">
        <f t="shared" ref="E497" si="216">E12:R12</f>
        <v>2014</v>
      </c>
      <c r="F497" s="70"/>
      <c r="G497" s="70">
        <f t="shared" ref="G497" si="217">G12:T12</f>
        <v>2015</v>
      </c>
      <c r="H497" s="70"/>
      <c r="I497" s="70">
        <f t="shared" ref="I497" si="218">I12:V12</f>
        <v>2016</v>
      </c>
      <c r="J497" s="70"/>
      <c r="K497" s="70">
        <f t="shared" ref="K497" si="219">K12:X12</f>
        <v>2017</v>
      </c>
      <c r="L497" s="70"/>
      <c r="M497" s="70">
        <f t="shared" ref="M497" si="220">M12:Z12</f>
        <v>2018</v>
      </c>
      <c r="N497" s="70"/>
      <c r="O497" s="70">
        <f t="shared" ref="O497" si="221">O12:AB12</f>
        <v>2019</v>
      </c>
      <c r="P497" s="70"/>
    </row>
    <row r="498" spans="1:16">
      <c r="A498" s="71" t="s">
        <v>4</v>
      </c>
      <c r="B498" s="72"/>
      <c r="C498" s="73">
        <v>12462.5</v>
      </c>
      <c r="D498" s="73"/>
      <c r="E498" s="73">
        <v>26651.22</v>
      </c>
      <c r="F498" s="73"/>
      <c r="G498" s="73">
        <v>24914.05</v>
      </c>
      <c r="H498" s="73"/>
      <c r="I498" s="73">
        <v>15998.85</v>
      </c>
      <c r="J498" s="73"/>
      <c r="K498" s="74">
        <f>I498*5.23%+I498</f>
        <v>16835.589855000002</v>
      </c>
      <c r="L498" s="74"/>
      <c r="M498" s="74">
        <f>K498*4.74%+K498</f>
        <v>17633.596814127002</v>
      </c>
      <c r="N498" s="74"/>
      <c r="O498" s="55">
        <f>M498*4.58%+M498</f>
        <v>18441.215548214019</v>
      </c>
      <c r="P498" s="55"/>
    </row>
    <row r="499" spans="1:16">
      <c r="A499" s="53" t="s">
        <v>5</v>
      </c>
      <c r="B499" s="54"/>
      <c r="C499" s="55">
        <v>20269.7</v>
      </c>
      <c r="D499" s="55"/>
      <c r="E499" s="55">
        <v>0</v>
      </c>
      <c r="F499" s="55"/>
      <c r="G499" s="55">
        <v>32533.08</v>
      </c>
      <c r="H499" s="55"/>
      <c r="I499" s="55">
        <v>50459.58</v>
      </c>
      <c r="J499" s="55"/>
      <c r="K499" s="55">
        <f>I499*5.23%+I499</f>
        <v>53098.616033999999</v>
      </c>
      <c r="L499" s="55"/>
      <c r="M499" s="55">
        <f t="shared" ref="M499:M509" si="222">K499*4.74%+K499</f>
        <v>55615.490434011597</v>
      </c>
      <c r="N499" s="55"/>
      <c r="O499" s="55">
        <f t="shared" ref="O499:O509" si="223">M499*4.58%+M499</f>
        <v>58162.679895889327</v>
      </c>
      <c r="P499" s="55"/>
    </row>
    <row r="500" spans="1:16">
      <c r="A500" s="53" t="s">
        <v>6</v>
      </c>
      <c r="B500" s="54"/>
      <c r="C500" s="55">
        <v>12510.65</v>
      </c>
      <c r="D500" s="55"/>
      <c r="E500" s="55">
        <v>0</v>
      </c>
      <c r="F500" s="55"/>
      <c r="G500" s="55">
        <v>27863.37</v>
      </c>
      <c r="H500" s="55"/>
      <c r="I500" s="55">
        <v>8330</v>
      </c>
      <c r="J500" s="55"/>
      <c r="K500" s="55">
        <f t="shared" ref="K500:K505" si="224">I500*5.23%+I500</f>
        <v>8765.6589999999997</v>
      </c>
      <c r="L500" s="55"/>
      <c r="M500" s="55">
        <f t="shared" si="222"/>
        <v>9181.1512365999988</v>
      </c>
      <c r="N500" s="55"/>
      <c r="O500" s="55">
        <f t="shared" si="223"/>
        <v>9601.6479632362789</v>
      </c>
      <c r="P500" s="55"/>
    </row>
    <row r="501" spans="1:16">
      <c r="A501" s="53" t="s">
        <v>7</v>
      </c>
      <c r="B501" s="54"/>
      <c r="C501" s="55">
        <v>29791.53</v>
      </c>
      <c r="D501" s="55"/>
      <c r="E501" s="55">
        <v>66957.399999999994</v>
      </c>
      <c r="F501" s="55"/>
      <c r="G501" s="55">
        <v>62085.67</v>
      </c>
      <c r="H501" s="55"/>
      <c r="I501" s="55">
        <v>64654.94</v>
      </c>
      <c r="J501" s="55"/>
      <c r="K501" s="55">
        <f t="shared" si="224"/>
        <v>68036.393362000003</v>
      </c>
      <c r="L501" s="55"/>
      <c r="M501" s="55">
        <f t="shared" si="222"/>
        <v>71261.318407358805</v>
      </c>
      <c r="N501" s="55"/>
      <c r="O501" s="55">
        <f t="shared" si="223"/>
        <v>74525.086790415837</v>
      </c>
      <c r="P501" s="55"/>
    </row>
    <row r="502" spans="1:16">
      <c r="A502" s="53" t="s">
        <v>8</v>
      </c>
      <c r="B502" s="54"/>
      <c r="C502" s="55">
        <v>30730.49</v>
      </c>
      <c r="D502" s="55"/>
      <c r="E502" s="55">
        <v>58786.69</v>
      </c>
      <c r="F502" s="55"/>
      <c r="G502" s="55">
        <v>16112.18</v>
      </c>
      <c r="H502" s="55"/>
      <c r="I502" s="55">
        <v>45808.88</v>
      </c>
      <c r="J502" s="55"/>
      <c r="K502" s="55">
        <f t="shared" si="224"/>
        <v>48204.684423999999</v>
      </c>
      <c r="L502" s="55"/>
      <c r="M502" s="55">
        <f t="shared" si="222"/>
        <v>50489.586465697597</v>
      </c>
      <c r="N502" s="55"/>
      <c r="O502" s="55">
        <f t="shared" si="223"/>
        <v>52802.00952582655</v>
      </c>
      <c r="P502" s="55"/>
    </row>
    <row r="503" spans="1:16">
      <c r="A503" s="53" t="s">
        <v>9</v>
      </c>
      <c r="B503" s="54"/>
      <c r="C503" s="55">
        <v>31008.65</v>
      </c>
      <c r="D503" s="55"/>
      <c r="E503" s="55">
        <v>35303.56</v>
      </c>
      <c r="F503" s="55"/>
      <c r="G503" s="55">
        <v>59398.15</v>
      </c>
      <c r="H503" s="55"/>
      <c r="I503" s="55">
        <v>45544.14</v>
      </c>
      <c r="J503" s="55"/>
      <c r="K503" s="55">
        <f t="shared" si="224"/>
        <v>47926.098522</v>
      </c>
      <c r="L503" s="55"/>
      <c r="M503" s="55">
        <f t="shared" si="222"/>
        <v>50197.795591942799</v>
      </c>
      <c r="N503" s="55"/>
      <c r="O503" s="55">
        <f t="shared" si="223"/>
        <v>52496.854630053778</v>
      </c>
      <c r="P503" s="55"/>
    </row>
    <row r="504" spans="1:16">
      <c r="A504" s="53" t="s">
        <v>10</v>
      </c>
      <c r="B504" s="54"/>
      <c r="C504" s="55">
        <v>36035.589999999997</v>
      </c>
      <c r="D504" s="55"/>
      <c r="E504" s="55">
        <v>47834.34</v>
      </c>
      <c r="F504" s="55"/>
      <c r="G504" s="55">
        <v>37930.07</v>
      </c>
      <c r="H504" s="55"/>
      <c r="I504" s="55">
        <v>35855.360000000001</v>
      </c>
      <c r="J504" s="55"/>
      <c r="K504" s="55">
        <f t="shared" si="224"/>
        <v>37730.595328000003</v>
      </c>
      <c r="L504" s="55"/>
      <c r="M504" s="55">
        <f t="shared" si="222"/>
        <v>39519.0255465472</v>
      </c>
      <c r="N504" s="55"/>
      <c r="O504" s="55">
        <f t="shared" si="223"/>
        <v>41328.996916579061</v>
      </c>
      <c r="P504" s="55"/>
    </row>
    <row r="505" spans="1:16">
      <c r="A505" s="53" t="s">
        <v>11</v>
      </c>
      <c r="B505" s="54"/>
      <c r="C505" s="55">
        <v>31366.75</v>
      </c>
      <c r="D505" s="55"/>
      <c r="E505" s="55">
        <v>30306.15</v>
      </c>
      <c r="F505" s="55"/>
      <c r="G505" s="55">
        <v>37901.599999999999</v>
      </c>
      <c r="H505" s="55"/>
      <c r="I505" s="55">
        <v>36054.519999999997</v>
      </c>
      <c r="J505" s="55"/>
      <c r="K505" s="55">
        <f t="shared" si="224"/>
        <v>37940.171395999998</v>
      </c>
      <c r="L505" s="55"/>
      <c r="M505" s="55">
        <f t="shared" si="222"/>
        <v>39738.535520170401</v>
      </c>
      <c r="N505" s="55"/>
      <c r="O505" s="55">
        <f t="shared" si="223"/>
        <v>41558.560446994205</v>
      </c>
      <c r="P505" s="55"/>
    </row>
    <row r="506" spans="1:16">
      <c r="A506" s="53" t="s">
        <v>12</v>
      </c>
      <c r="B506" s="54"/>
      <c r="C506" s="55">
        <v>31706.28</v>
      </c>
      <c r="D506" s="55"/>
      <c r="E506" s="55">
        <v>43644.39</v>
      </c>
      <c r="F506" s="55"/>
      <c r="G506" s="55">
        <v>37034.269999999997</v>
      </c>
      <c r="H506" s="55"/>
      <c r="I506" s="55">
        <v>101017.73</v>
      </c>
      <c r="J506" s="55"/>
      <c r="K506" s="55">
        <f>I506*5.23%+I506</f>
        <v>106300.95727899999</v>
      </c>
      <c r="L506" s="55"/>
      <c r="M506" s="55">
        <f t="shared" si="222"/>
        <v>111339.6226540246</v>
      </c>
      <c r="N506" s="55"/>
      <c r="O506" s="55">
        <f t="shared" si="223"/>
        <v>116438.97737157892</v>
      </c>
      <c r="P506" s="55"/>
    </row>
    <row r="507" spans="1:16">
      <c r="A507" s="53" t="s">
        <v>13</v>
      </c>
      <c r="B507" s="54"/>
      <c r="C507" s="55">
        <v>32069.599999999999</v>
      </c>
      <c r="D507" s="55"/>
      <c r="E507" s="55">
        <v>36417.919999999998</v>
      </c>
      <c r="F507" s="55"/>
      <c r="G507" s="55">
        <v>38461.53</v>
      </c>
      <c r="H507" s="55"/>
      <c r="I507" s="55">
        <f>(C507+E507+G507)/3</f>
        <v>35649.683333333327</v>
      </c>
      <c r="J507" s="55"/>
      <c r="K507" s="55">
        <f>I507*5.23%+I507</f>
        <v>37514.161771666659</v>
      </c>
      <c r="L507" s="55"/>
      <c r="M507" s="55">
        <f t="shared" si="222"/>
        <v>39292.333039643658</v>
      </c>
      <c r="N507" s="55"/>
      <c r="O507" s="55">
        <f t="shared" si="223"/>
        <v>41091.92189285934</v>
      </c>
      <c r="P507" s="55"/>
    </row>
    <row r="508" spans="1:16">
      <c r="A508" s="53" t="s">
        <v>14</v>
      </c>
      <c r="B508" s="54"/>
      <c r="C508" s="55">
        <v>31767.05</v>
      </c>
      <c r="D508" s="55"/>
      <c r="E508" s="55">
        <v>46514.18</v>
      </c>
      <c r="F508" s="55"/>
      <c r="G508" s="55">
        <v>37788.43</v>
      </c>
      <c r="H508" s="55"/>
      <c r="I508" s="55">
        <f>(C508+E508+G508)/3</f>
        <v>38689.886666666665</v>
      </c>
      <c r="J508" s="55"/>
      <c r="K508" s="55">
        <f t="shared" ref="K508:K509" si="225">I508*5.23%+I508</f>
        <v>40713.367739333335</v>
      </c>
      <c r="L508" s="55"/>
      <c r="M508" s="55">
        <f t="shared" si="222"/>
        <v>42643.181370177736</v>
      </c>
      <c r="N508" s="55"/>
      <c r="O508" s="55">
        <f t="shared" si="223"/>
        <v>44596.239076931874</v>
      </c>
      <c r="P508" s="55"/>
    </row>
    <row r="509" spans="1:16" ht="15.75" thickBot="1">
      <c r="A509" s="56" t="s">
        <v>15</v>
      </c>
      <c r="B509" s="57"/>
      <c r="C509" s="58">
        <v>18715.29</v>
      </c>
      <c r="D509" s="58"/>
      <c r="E509" s="55">
        <v>16117.71</v>
      </c>
      <c r="F509" s="55"/>
      <c r="G509" s="58">
        <v>15026.31</v>
      </c>
      <c r="H509" s="58"/>
      <c r="I509" s="55">
        <f>(C509+E509+G509)/3</f>
        <v>16619.77</v>
      </c>
      <c r="J509" s="55"/>
      <c r="K509" s="59">
        <f t="shared" si="225"/>
        <v>17488.983971000001</v>
      </c>
      <c r="L509" s="59"/>
      <c r="M509" s="59">
        <f t="shared" si="222"/>
        <v>18317.961811225403</v>
      </c>
      <c r="N509" s="59"/>
      <c r="O509" s="55">
        <f t="shared" si="223"/>
        <v>19156.924462179526</v>
      </c>
      <c r="P509" s="55"/>
    </row>
    <row r="510" spans="1:16" ht="15.75" thickBot="1">
      <c r="A510" s="60" t="s">
        <v>16</v>
      </c>
      <c r="B510" s="61"/>
      <c r="C510" s="62">
        <f>SUM(C498:D509)</f>
        <v>318434.07999999996</v>
      </c>
      <c r="D510" s="63"/>
      <c r="E510" s="63">
        <f>SUM(E498:F509)</f>
        <v>408533.56</v>
      </c>
      <c r="F510" s="63"/>
      <c r="G510" s="63">
        <f>SUM(G498:H509)</f>
        <v>427048.70999999996</v>
      </c>
      <c r="H510" s="63"/>
      <c r="I510" s="63">
        <f>SUM(I498:J509)</f>
        <v>494683.34</v>
      </c>
      <c r="J510" s="63"/>
      <c r="K510" s="63">
        <f>SUM(K498:L509)</f>
        <v>520555.27868200006</v>
      </c>
      <c r="L510" s="63"/>
      <c r="M510" s="63">
        <f>SUM(M498:N509)</f>
        <v>545229.59889152669</v>
      </c>
      <c r="N510" s="63"/>
      <c r="O510" s="63">
        <f>SUM(O498:P509)</f>
        <v>570201.11452075874</v>
      </c>
      <c r="P510" s="65"/>
    </row>
    <row r="511" spans="1:16" ht="15.75" thickBot="1">
      <c r="A511" s="85" t="s">
        <v>17</v>
      </c>
      <c r="B511" s="86"/>
      <c r="C511" s="87"/>
      <c r="D511" s="88"/>
      <c r="E511" s="84">
        <f>E510*100/C510-100</f>
        <v>28.2945468650843</v>
      </c>
      <c r="F511" s="84"/>
      <c r="G511" s="84">
        <f>G510*100/E510-100</f>
        <v>4.5321001290567153</v>
      </c>
      <c r="H511" s="84"/>
      <c r="I511" s="84">
        <f>I510*100/G510-100</f>
        <v>15.837685120275864</v>
      </c>
      <c r="J511" s="84"/>
      <c r="K511" s="84">
        <f>K510*100/I510-100</f>
        <v>5.230000000000004</v>
      </c>
      <c r="L511" s="84"/>
      <c r="M511" s="84">
        <f>M510*100/K510-100</f>
        <v>4.7399999999999665</v>
      </c>
      <c r="N511" s="84"/>
      <c r="O511" s="84">
        <f>O510*100/M510-100</f>
        <v>4.5800000000000267</v>
      </c>
      <c r="P511" s="84"/>
    </row>
    <row r="513" spans="1:16">
      <c r="A513" s="50" t="s">
        <v>18</v>
      </c>
      <c r="B513" s="50"/>
    </row>
    <row r="514" spans="1:16">
      <c r="A514" s="51" t="str">
        <f>A62</f>
        <v>a) Em 2017 foi utilizado o valor efetivamente arrecadado até o mês de setembro e lançado pela média, o valor a arrecadar para os últimos 03 meses.</v>
      </c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</row>
    <row r="515" spans="1:16">
      <c r="A515" s="51" t="str">
        <f t="shared" ref="A515:A516" si="226">A63</f>
        <v>b) Índice de preço corresponde à Inflação projetada para o exercício. A base para 2019 é de 4,25%, 2020 de 4,26% e 2021 é de 4,16% conforme projeção do Banco Central</v>
      </c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</row>
    <row r="516" spans="1:16">
      <c r="A516" s="51" t="str">
        <f t="shared" si="226"/>
        <v>c) CR* - crescimento real</v>
      </c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</row>
    <row r="517" spans="1:16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</row>
    <row r="519" spans="1:16" ht="15.75">
      <c r="A519" s="81" t="s">
        <v>21</v>
      </c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</row>
    <row r="520" spans="1:16" ht="15.75">
      <c r="A520" s="81" t="str">
        <f>A3</f>
        <v>b) METODOLOGIA DE CÁLCULO DA RECEITA 2017</v>
      </c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</row>
    <row r="522" spans="1:16">
      <c r="A522" s="51" t="s">
        <v>0</v>
      </c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</row>
    <row r="523" spans="1:1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6">
      <c r="A524" s="50" t="s">
        <v>1</v>
      </c>
      <c r="B524" s="50"/>
      <c r="C524" s="50"/>
      <c r="D524" s="3"/>
      <c r="E524" s="78" t="s">
        <v>67</v>
      </c>
      <c r="F524" s="78"/>
      <c r="G524" s="78"/>
      <c r="H524" s="78"/>
      <c r="I524" s="78"/>
    </row>
    <row r="525" spans="1:16" ht="15.75" thickBot="1">
      <c r="A525" s="50"/>
      <c r="B525" s="50"/>
      <c r="C525" s="50"/>
      <c r="D525" s="3"/>
      <c r="E525" s="78"/>
      <c r="F525" s="78"/>
      <c r="G525" s="78"/>
    </row>
    <row r="526" spans="1:16">
      <c r="A526" s="52" t="s">
        <v>3</v>
      </c>
      <c r="B526" s="52"/>
      <c r="C526" s="52"/>
      <c r="D526" s="52"/>
      <c r="G526" s="79">
        <f>G9:L9</f>
        <v>2019</v>
      </c>
      <c r="H526" s="80"/>
      <c r="I526" s="79">
        <f t="shared" ref="I526" si="227">I9:N9</f>
        <v>2020</v>
      </c>
      <c r="J526" s="80"/>
      <c r="K526" s="79">
        <f t="shared" ref="K526" si="228">K9:P9</f>
        <v>2021</v>
      </c>
      <c r="L526" s="80"/>
    </row>
    <row r="527" spans="1:16" ht="15.75" thickBot="1">
      <c r="A527" s="52"/>
      <c r="B527" s="52"/>
      <c r="C527" s="52"/>
      <c r="D527" s="52"/>
      <c r="G527" s="66">
        <f>G10</f>
        <v>4.2500000000000003E-2</v>
      </c>
      <c r="H527" s="67"/>
      <c r="I527" s="66">
        <f t="shared" ref="I527" si="229">I10</f>
        <v>4.2599999999999999E-2</v>
      </c>
      <c r="J527" s="67"/>
      <c r="K527" s="66">
        <f t="shared" ref="K527" si="230">K10</f>
        <v>4.1599999999999998E-2</v>
      </c>
      <c r="L527" s="67"/>
    </row>
    <row r="528" spans="1:16" ht="15.75" thickBot="1">
      <c r="A528" s="4"/>
      <c r="B528" s="4"/>
      <c r="C528" s="4"/>
      <c r="D528" s="4"/>
      <c r="G528" s="6"/>
      <c r="H528" s="4"/>
      <c r="I528" s="6"/>
      <c r="J528" s="4"/>
      <c r="K528" s="6"/>
      <c r="L528" s="4"/>
    </row>
    <row r="529" spans="1:18" ht="15.75" thickBot="1">
      <c r="A529" s="68" t="s">
        <v>20</v>
      </c>
      <c r="B529" s="69"/>
      <c r="C529" s="70">
        <f>C12:P12</f>
        <v>2013</v>
      </c>
      <c r="D529" s="70"/>
      <c r="E529" s="70">
        <f t="shared" ref="E529" si="231">E12:R12</f>
        <v>2014</v>
      </c>
      <c r="F529" s="70"/>
      <c r="G529" s="70">
        <f t="shared" ref="G529" si="232">G12:T12</f>
        <v>2015</v>
      </c>
      <c r="H529" s="70"/>
      <c r="I529" s="70">
        <f t="shared" ref="I529" si="233">I12:V12</f>
        <v>2016</v>
      </c>
      <c r="J529" s="70"/>
      <c r="K529" s="70">
        <f t="shared" ref="K529" si="234">K12:X12</f>
        <v>2017</v>
      </c>
      <c r="L529" s="70"/>
      <c r="M529" s="70">
        <f t="shared" ref="M529" si="235">M12:Z12</f>
        <v>2018</v>
      </c>
      <c r="N529" s="70"/>
      <c r="O529" s="70">
        <f t="shared" ref="O529" si="236">O12:AB12</f>
        <v>2019</v>
      </c>
      <c r="P529" s="70"/>
    </row>
    <row r="530" spans="1:18">
      <c r="A530" s="71" t="s">
        <v>4</v>
      </c>
      <c r="B530" s="72"/>
      <c r="C530" s="73">
        <v>0</v>
      </c>
      <c r="D530" s="73"/>
      <c r="E530" s="73">
        <v>5179.05</v>
      </c>
      <c r="F530" s="73"/>
      <c r="G530" s="73">
        <v>0</v>
      </c>
      <c r="H530" s="73"/>
      <c r="I530" s="73">
        <v>2491.96</v>
      </c>
      <c r="J530" s="73"/>
      <c r="K530" s="74">
        <f>I530*5.23%+I530</f>
        <v>2622.2895079999998</v>
      </c>
      <c r="L530" s="74"/>
      <c r="M530" s="74">
        <f>K530*4.74%+K530</f>
        <v>2746.5860306791997</v>
      </c>
      <c r="N530" s="74"/>
      <c r="O530" s="55">
        <f>M530*4.58%+M530</f>
        <v>2872.379670884307</v>
      </c>
      <c r="P530" s="55"/>
    </row>
    <row r="531" spans="1:18">
      <c r="A531" s="53" t="s">
        <v>5</v>
      </c>
      <c r="B531" s="54"/>
      <c r="C531" s="55">
        <v>2828.56</v>
      </c>
      <c r="D531" s="55"/>
      <c r="E531" s="55">
        <v>0</v>
      </c>
      <c r="F531" s="55"/>
      <c r="G531" s="55">
        <v>0</v>
      </c>
      <c r="H531" s="55"/>
      <c r="I531" s="55">
        <v>2491.96</v>
      </c>
      <c r="J531" s="55"/>
      <c r="K531" s="55">
        <f>I531*5.23%+I531</f>
        <v>2622.2895079999998</v>
      </c>
      <c r="L531" s="55"/>
      <c r="M531" s="55">
        <f t="shared" ref="M531:M541" si="237">K531*4.74%+K531</f>
        <v>2746.5860306791997</v>
      </c>
      <c r="N531" s="55"/>
      <c r="O531" s="55">
        <f t="shared" ref="O531:O541" si="238">M531*4.58%+M531</f>
        <v>2872.379670884307</v>
      </c>
      <c r="P531" s="55"/>
    </row>
    <row r="532" spans="1:18">
      <c r="A532" s="53" t="s">
        <v>6</v>
      </c>
      <c r="B532" s="54"/>
      <c r="C532" s="55">
        <v>0</v>
      </c>
      <c r="D532" s="55"/>
      <c r="E532" s="55">
        <v>2537.54</v>
      </c>
      <c r="F532" s="55"/>
      <c r="G532" s="55">
        <v>0</v>
      </c>
      <c r="H532" s="55"/>
      <c r="I532" s="55">
        <v>2491.5100000000002</v>
      </c>
      <c r="J532" s="55"/>
      <c r="K532" s="55">
        <f t="shared" ref="K532:K537" si="239">I532*5.23%+I532</f>
        <v>2621.8159730000002</v>
      </c>
      <c r="L532" s="55"/>
      <c r="M532" s="55">
        <f t="shared" si="237"/>
        <v>2746.0900501202004</v>
      </c>
      <c r="N532" s="55"/>
      <c r="O532" s="55">
        <f t="shared" si="238"/>
        <v>2871.8609744157056</v>
      </c>
      <c r="P532" s="55"/>
    </row>
    <row r="533" spans="1:18">
      <c r="A533" s="53" t="s">
        <v>7</v>
      </c>
      <c r="B533" s="54"/>
      <c r="C533" s="55">
        <v>10566.04</v>
      </c>
      <c r="D533" s="55"/>
      <c r="E533" s="55">
        <v>0</v>
      </c>
      <c r="F533" s="55"/>
      <c r="G533" s="55">
        <v>10115.879999999999</v>
      </c>
      <c r="H533" s="55"/>
      <c r="I533" s="55">
        <v>2491.5100000000002</v>
      </c>
      <c r="J533" s="55"/>
      <c r="K533" s="55">
        <f t="shared" si="239"/>
        <v>2621.8159730000002</v>
      </c>
      <c r="L533" s="55"/>
      <c r="M533" s="55">
        <f t="shared" si="237"/>
        <v>2746.0900501202004</v>
      </c>
      <c r="N533" s="55"/>
      <c r="O533" s="55">
        <f t="shared" si="238"/>
        <v>2871.8609744157056</v>
      </c>
      <c r="P533" s="55"/>
    </row>
    <row r="534" spans="1:18">
      <c r="A534" s="53" t="s">
        <v>8</v>
      </c>
      <c r="B534" s="54"/>
      <c r="C534" s="55">
        <v>2641.51</v>
      </c>
      <c r="D534" s="55"/>
      <c r="E534" s="55">
        <v>2537.54</v>
      </c>
      <c r="F534" s="55"/>
      <c r="G534" s="55">
        <v>2528.9699999999998</v>
      </c>
      <c r="H534" s="55"/>
      <c r="I534" s="55">
        <v>2491.5100000000002</v>
      </c>
      <c r="J534" s="55"/>
      <c r="K534" s="55">
        <f t="shared" si="239"/>
        <v>2621.8159730000002</v>
      </c>
      <c r="L534" s="55"/>
      <c r="M534" s="55">
        <f t="shared" si="237"/>
        <v>2746.0900501202004</v>
      </c>
      <c r="N534" s="55"/>
      <c r="O534" s="55">
        <f t="shared" si="238"/>
        <v>2871.8609744157056</v>
      </c>
      <c r="P534" s="55"/>
    </row>
    <row r="535" spans="1:18">
      <c r="A535" s="53" t="s">
        <v>9</v>
      </c>
      <c r="B535" s="54"/>
      <c r="C535" s="55">
        <v>0</v>
      </c>
      <c r="D535" s="55"/>
      <c r="E535" s="55">
        <v>380.63</v>
      </c>
      <c r="F535" s="55"/>
      <c r="G535" s="55">
        <v>2528.9699999999998</v>
      </c>
      <c r="H535" s="55"/>
      <c r="I535" s="55">
        <v>2491.5100000000002</v>
      </c>
      <c r="J535" s="55"/>
      <c r="K535" s="55">
        <f t="shared" si="239"/>
        <v>2621.8159730000002</v>
      </c>
      <c r="L535" s="55"/>
      <c r="M535" s="55">
        <f t="shared" si="237"/>
        <v>2746.0900501202004</v>
      </c>
      <c r="N535" s="55"/>
      <c r="O535" s="55">
        <f t="shared" si="238"/>
        <v>2871.8609744157056</v>
      </c>
      <c r="P535" s="55"/>
    </row>
    <row r="536" spans="1:18">
      <c r="A536" s="53" t="s">
        <v>10</v>
      </c>
      <c r="B536" s="54"/>
      <c r="C536" s="55">
        <v>5283.02</v>
      </c>
      <c r="D536" s="55"/>
      <c r="E536" s="55">
        <v>2537.54</v>
      </c>
      <c r="F536" s="55"/>
      <c r="G536" s="55">
        <v>2528.9699999999998</v>
      </c>
      <c r="H536" s="55"/>
      <c r="I536" s="55">
        <v>2491.5100000000002</v>
      </c>
      <c r="J536" s="55"/>
      <c r="K536" s="55">
        <f t="shared" si="239"/>
        <v>2621.8159730000002</v>
      </c>
      <c r="L536" s="55"/>
      <c r="M536" s="55">
        <f t="shared" si="237"/>
        <v>2746.0900501202004</v>
      </c>
      <c r="N536" s="55"/>
      <c r="O536" s="55">
        <f t="shared" si="238"/>
        <v>2871.8609744157056</v>
      </c>
      <c r="P536" s="55"/>
    </row>
    <row r="537" spans="1:18">
      <c r="A537" s="53" t="s">
        <v>11</v>
      </c>
      <c r="B537" s="54"/>
      <c r="C537" s="55">
        <v>2641.51</v>
      </c>
      <c r="D537" s="55"/>
      <c r="E537" s="55">
        <v>5075.08</v>
      </c>
      <c r="F537" s="55"/>
      <c r="G537" s="55">
        <v>2528.9699999999998</v>
      </c>
      <c r="H537" s="55"/>
      <c r="I537" s="55">
        <v>2491.5100000000002</v>
      </c>
      <c r="J537" s="55"/>
      <c r="K537" s="55">
        <f t="shared" si="239"/>
        <v>2621.8159730000002</v>
      </c>
      <c r="L537" s="55"/>
      <c r="M537" s="55">
        <f t="shared" si="237"/>
        <v>2746.0900501202004</v>
      </c>
      <c r="N537" s="55"/>
      <c r="O537" s="55">
        <f t="shared" si="238"/>
        <v>2871.8609744157056</v>
      </c>
      <c r="P537" s="55"/>
    </row>
    <row r="538" spans="1:18">
      <c r="A538" s="53" t="s">
        <v>12</v>
      </c>
      <c r="B538" s="54"/>
      <c r="C538" s="55">
        <v>0</v>
      </c>
      <c r="D538" s="55"/>
      <c r="E538" s="55">
        <v>2537.54</v>
      </c>
      <c r="F538" s="55"/>
      <c r="G538" s="55">
        <v>2528.9699999999998</v>
      </c>
      <c r="H538" s="55"/>
      <c r="I538" s="55">
        <v>2491.5100000000002</v>
      </c>
      <c r="J538" s="55"/>
      <c r="K538" s="55">
        <f>I538*5.23%+I538</f>
        <v>2621.8159730000002</v>
      </c>
      <c r="L538" s="55"/>
      <c r="M538" s="55">
        <f t="shared" si="237"/>
        <v>2746.0900501202004</v>
      </c>
      <c r="N538" s="55"/>
      <c r="O538" s="55">
        <f t="shared" si="238"/>
        <v>2871.8609744157056</v>
      </c>
      <c r="P538" s="55"/>
    </row>
    <row r="539" spans="1:18">
      <c r="A539" s="53" t="s">
        <v>13</v>
      </c>
      <c r="B539" s="54"/>
      <c r="C539" s="55">
        <v>5283.02</v>
      </c>
      <c r="D539" s="55"/>
      <c r="E539" s="55">
        <v>2537.54</v>
      </c>
      <c r="F539" s="55"/>
      <c r="G539" s="55">
        <v>2528.9699999999998</v>
      </c>
      <c r="H539" s="55"/>
      <c r="I539" s="55">
        <f>(C539+E539+G539)/3</f>
        <v>3449.8433333333337</v>
      </c>
      <c r="J539" s="55"/>
      <c r="K539" s="55">
        <f>I539*5.23%+I539</f>
        <v>3630.2701396666671</v>
      </c>
      <c r="L539" s="55"/>
      <c r="M539" s="55">
        <f t="shared" si="237"/>
        <v>3802.3449442868673</v>
      </c>
      <c r="N539" s="55"/>
      <c r="O539" s="55">
        <f t="shared" si="238"/>
        <v>3976.492342735206</v>
      </c>
      <c r="P539" s="55"/>
    </row>
    <row r="540" spans="1:18">
      <c r="A540" s="53" t="s">
        <v>14</v>
      </c>
      <c r="B540" s="54"/>
      <c r="C540" s="55">
        <v>2641.51</v>
      </c>
      <c r="D540" s="55"/>
      <c r="E540" s="55">
        <v>0</v>
      </c>
      <c r="F540" s="55"/>
      <c r="G540" s="55">
        <v>2528.9699999999998</v>
      </c>
      <c r="H540" s="55"/>
      <c r="I540" s="55">
        <f>(C540+E540+G540)/3</f>
        <v>1723.4933333333331</v>
      </c>
      <c r="J540" s="55"/>
      <c r="K540" s="55">
        <f t="shared" ref="K540:K541" si="240">I540*5.23%+I540</f>
        <v>1813.6320346666664</v>
      </c>
      <c r="L540" s="55"/>
      <c r="M540" s="55">
        <f t="shared" si="237"/>
        <v>1899.5981931098663</v>
      </c>
      <c r="N540" s="55"/>
      <c r="O540" s="55">
        <f t="shared" si="238"/>
        <v>1986.5997903542982</v>
      </c>
      <c r="P540" s="55"/>
    </row>
    <row r="541" spans="1:18" ht="15.75" thickBot="1">
      <c r="A541" s="56" t="s">
        <v>15</v>
      </c>
      <c r="B541" s="57"/>
      <c r="C541" s="58">
        <v>0</v>
      </c>
      <c r="D541" s="58"/>
      <c r="E541" s="55">
        <v>5075.08</v>
      </c>
      <c r="F541" s="55"/>
      <c r="G541" s="58">
        <v>2528.9699999999998</v>
      </c>
      <c r="H541" s="58"/>
      <c r="I541" s="55">
        <f>(C541+E541+G541)/3</f>
        <v>2534.6833333333329</v>
      </c>
      <c r="J541" s="55"/>
      <c r="K541" s="59">
        <f t="shared" si="240"/>
        <v>2667.2472716666662</v>
      </c>
      <c r="L541" s="59"/>
      <c r="M541" s="59">
        <f t="shared" si="237"/>
        <v>2793.674792343666</v>
      </c>
      <c r="N541" s="59"/>
      <c r="O541" s="55">
        <f t="shared" si="238"/>
        <v>2921.6250978330058</v>
      </c>
      <c r="P541" s="55"/>
    </row>
    <row r="542" spans="1:18" ht="15.75" thickBot="1">
      <c r="A542" s="60" t="s">
        <v>16</v>
      </c>
      <c r="B542" s="61"/>
      <c r="C542" s="62">
        <f>SUM(C530:D541)</f>
        <v>31885.17</v>
      </c>
      <c r="D542" s="63"/>
      <c r="E542" s="63">
        <f>SUM(E530:F541)</f>
        <v>28397.54</v>
      </c>
      <c r="F542" s="63"/>
      <c r="G542" s="63">
        <f>SUM(G530:H541)</f>
        <v>30347.640000000003</v>
      </c>
      <c r="H542" s="63"/>
      <c r="I542" s="63">
        <f>SUM(I530:J541)</f>
        <v>30132.510000000006</v>
      </c>
      <c r="J542" s="63"/>
      <c r="K542" s="63">
        <f>SUM(K530:L541)</f>
        <v>31708.440273000004</v>
      </c>
      <c r="L542" s="63"/>
      <c r="M542" s="63">
        <f>SUM(M530:N541)</f>
        <v>33211.420341940204</v>
      </c>
      <c r="N542" s="63"/>
      <c r="O542" s="63">
        <f>SUM(O530:P541)</f>
        <v>34732.503393601066</v>
      </c>
      <c r="P542" s="65"/>
      <c r="R542" s="7"/>
    </row>
    <row r="543" spans="1:18" ht="15.75" thickBot="1">
      <c r="A543" s="85" t="s">
        <v>17</v>
      </c>
      <c r="B543" s="86"/>
      <c r="C543" s="87"/>
      <c r="D543" s="88"/>
      <c r="E543" s="84">
        <f>E542*100/C542-100</f>
        <v>-10.938094418188768</v>
      </c>
      <c r="F543" s="84"/>
      <c r="G543" s="84">
        <f>G542*100/E542-100</f>
        <v>6.8671441258644421</v>
      </c>
      <c r="H543" s="84"/>
      <c r="I543" s="84">
        <f>I542*100/G542-100</f>
        <v>-0.70888543557258288</v>
      </c>
      <c r="J543" s="84"/>
      <c r="K543" s="84">
        <f>K542*100/I542-100</f>
        <v>5.2299999999999898</v>
      </c>
      <c r="L543" s="84"/>
      <c r="M543" s="84">
        <f>M542*100/K542-100</f>
        <v>4.7400000000000091</v>
      </c>
      <c r="N543" s="84"/>
      <c r="O543" s="84">
        <f>O542*100/M542-100</f>
        <v>4.5800000000000125</v>
      </c>
      <c r="P543" s="84"/>
    </row>
    <row r="545" spans="1:16">
      <c r="A545" s="50" t="s">
        <v>18</v>
      </c>
      <c r="B545" s="50"/>
    </row>
    <row r="546" spans="1:16">
      <c r="A546" s="51" t="str">
        <f>A62</f>
        <v>a) Em 2017 foi utilizado o valor efetivamente arrecadado até o mês de setembro e lançado pela média, o valor a arrecadar para os últimos 03 meses.</v>
      </c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</row>
    <row r="547" spans="1:16">
      <c r="A547" s="51" t="str">
        <f t="shared" ref="A547:A548" si="241">A63</f>
        <v>b) Índice de preço corresponde à Inflação projetada para o exercício. A base para 2019 é de 4,25%, 2020 de 4,26% e 2021 é de 4,16% conforme projeção do Banco Central</v>
      </c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</row>
    <row r="548" spans="1:16">
      <c r="A548" s="51" t="str">
        <f t="shared" si="241"/>
        <v>c) CR* - crescimento real</v>
      </c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</row>
    <row r="549" spans="1:16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</row>
    <row r="551" spans="1:16" ht="15.75">
      <c r="A551" s="81" t="s">
        <v>21</v>
      </c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</row>
    <row r="552" spans="1:16" ht="15.75">
      <c r="A552" s="81" t="str">
        <f>A3</f>
        <v>b) METODOLOGIA DE CÁLCULO DA RECEITA 2017</v>
      </c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</row>
    <row r="554" spans="1:16">
      <c r="A554" s="51" t="s">
        <v>0</v>
      </c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</row>
    <row r="555" spans="1:1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6">
      <c r="A556" s="50" t="s">
        <v>1</v>
      </c>
      <c r="B556" s="50"/>
      <c r="C556" s="50"/>
      <c r="D556" s="3"/>
      <c r="E556" s="78" t="s">
        <v>69</v>
      </c>
      <c r="F556" s="78"/>
      <c r="G556" s="78"/>
      <c r="H556" s="78"/>
      <c r="I556" s="78"/>
    </row>
    <row r="557" spans="1:16" ht="15.75" thickBot="1">
      <c r="A557" s="50"/>
      <c r="B557" s="50"/>
      <c r="C557" s="50"/>
      <c r="D557" s="3"/>
      <c r="E557" s="78"/>
      <c r="F557" s="78"/>
      <c r="G557" s="78"/>
    </row>
    <row r="558" spans="1:16">
      <c r="A558" s="52" t="s">
        <v>3</v>
      </c>
      <c r="B558" s="52"/>
      <c r="C558" s="52"/>
      <c r="D558" s="52"/>
      <c r="G558" s="79">
        <f>G9:L9</f>
        <v>2019</v>
      </c>
      <c r="H558" s="80"/>
      <c r="I558" s="79">
        <f t="shared" ref="I558" si="242">I9:N9</f>
        <v>2020</v>
      </c>
      <c r="J558" s="80"/>
      <c r="K558" s="79">
        <f t="shared" ref="K558" si="243">K9:P9</f>
        <v>2021</v>
      </c>
      <c r="L558" s="80"/>
    </row>
    <row r="559" spans="1:16" ht="15.75" thickBot="1">
      <c r="A559" s="52"/>
      <c r="B559" s="52"/>
      <c r="C559" s="52"/>
      <c r="D559" s="52"/>
      <c r="G559" s="66">
        <f>G10</f>
        <v>4.2500000000000003E-2</v>
      </c>
      <c r="H559" s="67"/>
      <c r="I559" s="66">
        <f t="shared" ref="I559" si="244">I10</f>
        <v>4.2599999999999999E-2</v>
      </c>
      <c r="J559" s="67"/>
      <c r="K559" s="66">
        <f t="shared" ref="K559" si="245">K10</f>
        <v>4.1599999999999998E-2</v>
      </c>
      <c r="L559" s="67"/>
    </row>
    <row r="560" spans="1:16" ht="15.75" thickBot="1">
      <c r="A560" s="4"/>
      <c r="B560" s="4"/>
      <c r="C560" s="4"/>
      <c r="D560" s="4"/>
      <c r="G560" s="6"/>
      <c r="H560" s="4"/>
      <c r="I560" s="6"/>
      <c r="J560" s="4"/>
      <c r="K560" s="6"/>
      <c r="L560" s="4"/>
    </row>
    <row r="561" spans="1:18" ht="15.75" thickBot="1">
      <c r="A561" s="68" t="s">
        <v>20</v>
      </c>
      <c r="B561" s="69"/>
      <c r="C561" s="70">
        <f>C12:P12</f>
        <v>2013</v>
      </c>
      <c r="D561" s="70"/>
      <c r="E561" s="70">
        <f t="shared" ref="E561" si="246">E12:R12</f>
        <v>2014</v>
      </c>
      <c r="F561" s="70"/>
      <c r="G561" s="70">
        <f t="shared" ref="G561" si="247">G12:T12</f>
        <v>2015</v>
      </c>
      <c r="H561" s="70"/>
      <c r="I561" s="70">
        <f t="shared" ref="I561" si="248">I12:V12</f>
        <v>2016</v>
      </c>
      <c r="J561" s="70"/>
      <c r="K561" s="70">
        <f t="shared" ref="K561" si="249">K12:X12</f>
        <v>2017</v>
      </c>
      <c r="L561" s="70"/>
      <c r="M561" s="70">
        <f t="shared" ref="M561" si="250">M12:Z12</f>
        <v>2018</v>
      </c>
      <c r="N561" s="70"/>
      <c r="O561" s="70">
        <f t="shared" ref="O561" si="251">O12:AB12</f>
        <v>2019</v>
      </c>
      <c r="P561" s="70"/>
    </row>
    <row r="562" spans="1:18">
      <c r="A562" s="71" t="s">
        <v>4</v>
      </c>
      <c r="B562" s="72"/>
      <c r="C562" s="73">
        <v>301445.74</v>
      </c>
      <c r="D562" s="73"/>
      <c r="E562" s="73">
        <v>284329.09000000003</v>
      </c>
      <c r="F562" s="73"/>
      <c r="G562" s="73">
        <v>297355.26</v>
      </c>
      <c r="H562" s="73"/>
      <c r="I562" s="73">
        <v>271492.28000000003</v>
      </c>
      <c r="J562" s="73"/>
      <c r="K562" s="74">
        <f>I562*5.23%+I562</f>
        <v>285691.32624400005</v>
      </c>
      <c r="L562" s="74"/>
      <c r="M562" s="74">
        <f>K562*4.74%+K562</f>
        <v>299233.09510796564</v>
      </c>
      <c r="N562" s="74"/>
      <c r="O562" s="55">
        <f>M562*4.58%+M562</f>
        <v>312937.97086391045</v>
      </c>
      <c r="P562" s="55"/>
    </row>
    <row r="563" spans="1:18">
      <c r="A563" s="53" t="s">
        <v>5</v>
      </c>
      <c r="B563" s="54"/>
      <c r="C563" s="55">
        <v>252646.23</v>
      </c>
      <c r="D563" s="55"/>
      <c r="E563" s="55">
        <v>291536.96999999997</v>
      </c>
      <c r="F563" s="55"/>
      <c r="G563" s="55">
        <v>270970.65999999997</v>
      </c>
      <c r="H563" s="55"/>
      <c r="I563" s="55">
        <v>311419.07</v>
      </c>
      <c r="J563" s="55"/>
      <c r="K563" s="55">
        <f>I563*5.23%+I563</f>
        <v>327706.28736100002</v>
      </c>
      <c r="L563" s="55"/>
      <c r="M563" s="55">
        <f t="shared" ref="M563:M573" si="252">K563*4.74%+K563</f>
        <v>343239.56538191141</v>
      </c>
      <c r="N563" s="55"/>
      <c r="O563" s="55">
        <f t="shared" ref="O563:O573" si="253">M563*4.58%+M563</f>
        <v>358959.93747640296</v>
      </c>
      <c r="P563" s="55"/>
    </row>
    <row r="564" spans="1:18">
      <c r="A564" s="53" t="s">
        <v>6</v>
      </c>
      <c r="B564" s="54"/>
      <c r="C564" s="55">
        <v>281408.25</v>
      </c>
      <c r="D564" s="55"/>
      <c r="E564" s="55">
        <v>305453.76</v>
      </c>
      <c r="F564" s="55"/>
      <c r="G564" s="55">
        <v>453600.79</v>
      </c>
      <c r="H564" s="55"/>
      <c r="I564" s="55">
        <v>320237.87</v>
      </c>
      <c r="J564" s="55"/>
      <c r="K564" s="55">
        <f t="shared" ref="K564:K569" si="254">I564*5.23%+I564</f>
        <v>336986.31060099998</v>
      </c>
      <c r="L564" s="55"/>
      <c r="M564" s="55">
        <f t="shared" si="252"/>
        <v>352959.46172348736</v>
      </c>
      <c r="N564" s="55"/>
      <c r="O564" s="55">
        <f t="shared" si="253"/>
        <v>369125.00507042307</v>
      </c>
      <c r="P564" s="55"/>
    </row>
    <row r="565" spans="1:18">
      <c r="A565" s="53" t="s">
        <v>7</v>
      </c>
      <c r="B565" s="54"/>
      <c r="C565" s="55">
        <v>369234.53</v>
      </c>
      <c r="D565" s="55"/>
      <c r="E565" s="55">
        <v>384275.76</v>
      </c>
      <c r="F565" s="55"/>
      <c r="G565" s="55">
        <v>280637.94</v>
      </c>
      <c r="H565" s="55"/>
      <c r="I565" s="55">
        <v>382054.9</v>
      </c>
      <c r="J565" s="55"/>
      <c r="K565" s="55">
        <f t="shared" si="254"/>
        <v>402036.37127</v>
      </c>
      <c r="L565" s="55"/>
      <c r="M565" s="55">
        <f t="shared" si="252"/>
        <v>421092.89526819799</v>
      </c>
      <c r="N565" s="55"/>
      <c r="O565" s="55">
        <f t="shared" si="253"/>
        <v>440378.94987148145</v>
      </c>
      <c r="P565" s="55"/>
    </row>
    <row r="566" spans="1:18">
      <c r="A566" s="53" t="s">
        <v>8</v>
      </c>
      <c r="B566" s="54"/>
      <c r="C566" s="55">
        <v>279303.06</v>
      </c>
      <c r="D566" s="55"/>
      <c r="E566" s="55">
        <v>285605.03000000003</v>
      </c>
      <c r="F566" s="55"/>
      <c r="G566" s="55">
        <v>330651.62</v>
      </c>
      <c r="H566" s="55"/>
      <c r="I566" s="55">
        <v>498508.36</v>
      </c>
      <c r="J566" s="55"/>
      <c r="K566" s="55">
        <f t="shared" si="254"/>
        <v>524580.34722799994</v>
      </c>
      <c r="L566" s="55"/>
      <c r="M566" s="55">
        <f t="shared" si="252"/>
        <v>549445.45568660717</v>
      </c>
      <c r="N566" s="55"/>
      <c r="O566" s="55">
        <f t="shared" si="253"/>
        <v>574610.05755705375</v>
      </c>
      <c r="P566" s="55"/>
    </row>
    <row r="567" spans="1:18">
      <c r="A567" s="53" t="s">
        <v>9</v>
      </c>
      <c r="B567" s="54"/>
      <c r="C567" s="55">
        <v>307591.09999999998</v>
      </c>
      <c r="D567" s="55"/>
      <c r="E567" s="55">
        <v>226189.44</v>
      </c>
      <c r="F567" s="55"/>
      <c r="G567" s="55">
        <v>395848.04</v>
      </c>
      <c r="H567" s="55"/>
      <c r="I567" s="55">
        <v>272744.62</v>
      </c>
      <c r="J567" s="55"/>
      <c r="K567" s="55">
        <f t="shared" si="254"/>
        <v>287009.16362599999</v>
      </c>
      <c r="L567" s="55"/>
      <c r="M567" s="55">
        <f t="shared" si="252"/>
        <v>300613.39798187237</v>
      </c>
      <c r="N567" s="55"/>
      <c r="O567" s="55">
        <f t="shared" si="253"/>
        <v>314381.49160944211</v>
      </c>
      <c r="P567" s="55"/>
    </row>
    <row r="568" spans="1:18">
      <c r="A568" s="53" t="s">
        <v>10</v>
      </c>
      <c r="B568" s="54"/>
      <c r="C568" s="55">
        <v>368946.17</v>
      </c>
      <c r="D568" s="55"/>
      <c r="E568" s="55">
        <v>394357.49</v>
      </c>
      <c r="F568" s="55"/>
      <c r="G568" s="55">
        <v>281360.02</v>
      </c>
      <c r="H568" s="55"/>
      <c r="I568" s="55">
        <v>356709.98</v>
      </c>
      <c r="J568" s="55"/>
      <c r="K568" s="55">
        <f t="shared" si="254"/>
        <v>375365.91195400001</v>
      </c>
      <c r="L568" s="55"/>
      <c r="M568" s="55">
        <f t="shared" si="252"/>
        <v>393158.25618061959</v>
      </c>
      <c r="N568" s="55"/>
      <c r="O568" s="55">
        <f t="shared" si="253"/>
        <v>411164.90431369195</v>
      </c>
      <c r="P568" s="55"/>
    </row>
    <row r="569" spans="1:18">
      <c r="A569" s="53" t="s">
        <v>11</v>
      </c>
      <c r="B569" s="54"/>
      <c r="C569" s="55">
        <v>284264.07</v>
      </c>
      <c r="D569" s="55"/>
      <c r="E569" s="55">
        <v>277144.75</v>
      </c>
      <c r="F569" s="55"/>
      <c r="G569" s="55">
        <v>321349.24</v>
      </c>
      <c r="H569" s="55"/>
      <c r="I569" s="55">
        <v>446535.49</v>
      </c>
      <c r="J569" s="55"/>
      <c r="K569" s="55">
        <f t="shared" si="254"/>
        <v>469889.29612700001</v>
      </c>
      <c r="L569" s="55"/>
      <c r="M569" s="55">
        <f t="shared" si="252"/>
        <v>492162.04876341979</v>
      </c>
      <c r="N569" s="55"/>
      <c r="O569" s="55">
        <f t="shared" si="253"/>
        <v>514703.07059678441</v>
      </c>
      <c r="P569" s="55"/>
    </row>
    <row r="570" spans="1:18">
      <c r="A570" s="53" t="s">
        <v>12</v>
      </c>
      <c r="B570" s="54"/>
      <c r="C570" s="55">
        <v>258289.48</v>
      </c>
      <c r="D570" s="55"/>
      <c r="E570" s="55">
        <v>402353.47</v>
      </c>
      <c r="F570" s="55"/>
      <c r="G570" s="55">
        <v>380397.68</v>
      </c>
      <c r="H570" s="55"/>
      <c r="I570" s="55">
        <v>329623.55</v>
      </c>
      <c r="J570" s="55"/>
      <c r="K570" s="55">
        <f>I570*5.23%+I570</f>
        <v>346862.86166499997</v>
      </c>
      <c r="L570" s="55"/>
      <c r="M570" s="55">
        <f t="shared" si="252"/>
        <v>363304.16130792099</v>
      </c>
      <c r="N570" s="55"/>
      <c r="O570" s="55">
        <f t="shared" si="253"/>
        <v>379943.4918958238</v>
      </c>
      <c r="P570" s="55"/>
    </row>
    <row r="571" spans="1:18">
      <c r="A571" s="53" t="s">
        <v>13</v>
      </c>
      <c r="B571" s="54"/>
      <c r="C571" s="55">
        <v>453135.69</v>
      </c>
      <c r="D571" s="55"/>
      <c r="E571" s="55">
        <v>303532.03000000003</v>
      </c>
      <c r="F571" s="55"/>
      <c r="G571" s="55">
        <v>308006.81</v>
      </c>
      <c r="H571" s="55"/>
      <c r="I571" s="55">
        <f>(C571+E571+G571)/3</f>
        <v>354891.51</v>
      </c>
      <c r="J571" s="55"/>
      <c r="K571" s="55">
        <f>I571*5.23%+I571</f>
        <v>373452.33597300004</v>
      </c>
      <c r="L571" s="55"/>
      <c r="M571" s="55">
        <f t="shared" si="252"/>
        <v>391153.97669812024</v>
      </c>
      <c r="N571" s="55"/>
      <c r="O571" s="55">
        <f t="shared" si="253"/>
        <v>409068.82883089414</v>
      </c>
      <c r="P571" s="55"/>
    </row>
    <row r="572" spans="1:18">
      <c r="A572" s="53" t="s">
        <v>14</v>
      </c>
      <c r="B572" s="54"/>
      <c r="C572" s="55">
        <v>302859.17</v>
      </c>
      <c r="D572" s="55"/>
      <c r="E572" s="55">
        <v>354979.24</v>
      </c>
      <c r="F572" s="55"/>
      <c r="G572" s="55">
        <v>305182.8</v>
      </c>
      <c r="H572" s="55"/>
      <c r="I572" s="55">
        <f>(C572+E572+G572)/3</f>
        <v>321007.07</v>
      </c>
      <c r="J572" s="55"/>
      <c r="K572" s="55">
        <f t="shared" ref="K572" si="255">I572*5.23%+I572</f>
        <v>337795.73976100003</v>
      </c>
      <c r="L572" s="55"/>
      <c r="M572" s="55">
        <f t="shared" si="252"/>
        <v>353807.25782567146</v>
      </c>
      <c r="N572" s="55"/>
      <c r="O572" s="55">
        <f t="shared" si="253"/>
        <v>370011.63023408724</v>
      </c>
      <c r="P572" s="55"/>
    </row>
    <row r="573" spans="1:18" ht="15.75" thickBot="1">
      <c r="A573" s="56" t="s">
        <v>15</v>
      </c>
      <c r="B573" s="57"/>
      <c r="C573" s="58">
        <v>438494.32</v>
      </c>
      <c r="D573" s="58"/>
      <c r="E573" s="55">
        <v>449495.11</v>
      </c>
      <c r="F573" s="55"/>
      <c r="G573" s="58">
        <v>532063.29</v>
      </c>
      <c r="H573" s="58"/>
      <c r="I573" s="55">
        <f>(C573+E573+G573)/3+130000</f>
        <v>603350.90666666673</v>
      </c>
      <c r="J573" s="55"/>
      <c r="K573" s="59">
        <f>I573*5.23%+I573</f>
        <v>634906.15908533346</v>
      </c>
      <c r="L573" s="59"/>
      <c r="M573" s="59">
        <f t="shared" si="252"/>
        <v>665000.71102597832</v>
      </c>
      <c r="N573" s="59"/>
      <c r="O573" s="55">
        <f t="shared" si="253"/>
        <v>695457.74359096808</v>
      </c>
      <c r="P573" s="55"/>
      <c r="R573" s="7"/>
    </row>
    <row r="574" spans="1:18" ht="15.75" thickBot="1">
      <c r="A574" s="60" t="s">
        <v>16</v>
      </c>
      <c r="B574" s="61"/>
      <c r="C574" s="62">
        <f>SUM(C562:D573)</f>
        <v>3897617.8099999996</v>
      </c>
      <c r="D574" s="63"/>
      <c r="E574" s="63">
        <f>SUM(E562:F573)</f>
        <v>3959252.14</v>
      </c>
      <c r="F574" s="63"/>
      <c r="G574" s="63">
        <f>SUM(G562:H573)</f>
        <v>4157424.1500000004</v>
      </c>
      <c r="H574" s="63"/>
      <c r="I574" s="63">
        <f>SUM(I562:J573)</f>
        <v>4468575.6066666665</v>
      </c>
      <c r="J574" s="63"/>
      <c r="K574" s="63">
        <f>SUM(K562:L573)</f>
        <v>4702282.1108953338</v>
      </c>
      <c r="L574" s="63"/>
      <c r="M574" s="63">
        <f>SUM(M562:N573)</f>
        <v>4925170.2829517731</v>
      </c>
      <c r="N574" s="63"/>
      <c r="O574" s="63">
        <f>SUM(O562:P573)</f>
        <v>5150743.0819109622</v>
      </c>
      <c r="P574" s="65"/>
    </row>
    <row r="575" spans="1:18" ht="15.75" thickBot="1">
      <c r="A575" s="85" t="s">
        <v>17</v>
      </c>
      <c r="B575" s="86"/>
      <c r="C575" s="87"/>
      <c r="D575" s="88"/>
      <c r="E575" s="84">
        <f>E574*100/C574-100</f>
        <v>1.5813333426860652</v>
      </c>
      <c r="F575" s="84"/>
      <c r="G575" s="84">
        <f>G574*100/E574-100</f>
        <v>5.0052889533830154</v>
      </c>
      <c r="H575" s="84"/>
      <c r="I575" s="84">
        <f>I574*100/G574-100</f>
        <v>7.4842365233931218</v>
      </c>
      <c r="J575" s="84"/>
      <c r="K575" s="84">
        <f>K574*100/I574-100</f>
        <v>5.2300000000000182</v>
      </c>
      <c r="L575" s="84"/>
      <c r="M575" s="84">
        <f>M574*100/K574-100</f>
        <v>4.7400000000000233</v>
      </c>
      <c r="N575" s="84"/>
      <c r="O575" s="84">
        <f>O574*100/M574-100</f>
        <v>4.5799999999999557</v>
      </c>
      <c r="P575" s="84"/>
      <c r="R575" s="7"/>
    </row>
    <row r="576" spans="1:18">
      <c r="A576" s="50" t="s">
        <v>18</v>
      </c>
      <c r="B576" s="50"/>
    </row>
    <row r="577" spans="1:16">
      <c r="A577" s="51" t="str">
        <f>A62</f>
        <v>a) Em 2017 foi utilizado o valor efetivamente arrecadado até o mês de setembro e lançado pela média, o valor a arrecadar para os últimos 03 meses.</v>
      </c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</row>
    <row r="578" spans="1:16">
      <c r="A578" s="51" t="str">
        <f>A63</f>
        <v>b) Índice de preço corresponde à Inflação projetada para o exercício. A base para 2019 é de 4,25%, 2020 de 4,26% e 2021 é de 4,16% conforme projeção do Banco Central</v>
      </c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</row>
    <row r="579" spans="1:16">
      <c r="A579" s="51" t="s">
        <v>86</v>
      </c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</row>
    <row r="580" spans="1:16">
      <c r="A580" s="51" t="s">
        <v>58</v>
      </c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</row>
    <row r="581" spans="1:16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</row>
    <row r="583" spans="1:16" ht="15.75">
      <c r="A583" s="81" t="s">
        <v>21</v>
      </c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</row>
    <row r="584" spans="1:16" ht="15.75">
      <c r="A584" s="81" t="str">
        <f>A3</f>
        <v>b) METODOLOGIA DE CÁLCULO DA RECEITA 2017</v>
      </c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</row>
    <row r="586" spans="1:16">
      <c r="A586" s="51" t="s">
        <v>0</v>
      </c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</row>
    <row r="587" spans="1:1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6">
      <c r="A588" s="50" t="s">
        <v>1</v>
      </c>
      <c r="B588" s="50"/>
      <c r="C588" s="50"/>
      <c r="D588" s="3"/>
      <c r="E588" s="78" t="s">
        <v>68</v>
      </c>
      <c r="F588" s="78"/>
      <c r="G588" s="78"/>
      <c r="H588" s="78"/>
      <c r="I588" s="78"/>
    </row>
    <row r="589" spans="1:16" ht="15.75" thickBot="1">
      <c r="A589" s="50"/>
      <c r="B589" s="50"/>
      <c r="C589" s="50"/>
      <c r="D589" s="3"/>
      <c r="E589" s="78"/>
      <c r="F589" s="78"/>
      <c r="G589" s="78"/>
    </row>
    <row r="590" spans="1:16">
      <c r="A590" s="52" t="s">
        <v>3</v>
      </c>
      <c r="B590" s="52"/>
      <c r="C590" s="52"/>
      <c r="D590" s="52"/>
      <c r="G590" s="79">
        <f>G9:L9</f>
        <v>2019</v>
      </c>
      <c r="H590" s="80"/>
      <c r="I590" s="79">
        <f t="shared" ref="I590" si="256">I9:N9</f>
        <v>2020</v>
      </c>
      <c r="J590" s="80"/>
      <c r="K590" s="79">
        <f t="shared" ref="K590" si="257">K9:P9</f>
        <v>2021</v>
      </c>
      <c r="L590" s="80"/>
    </row>
    <row r="591" spans="1:16" ht="15.75" thickBot="1">
      <c r="A591" s="52"/>
      <c r="B591" s="52"/>
      <c r="C591" s="52"/>
      <c r="D591" s="52"/>
      <c r="G591" s="66">
        <f>G10</f>
        <v>4.2500000000000003E-2</v>
      </c>
      <c r="H591" s="67"/>
      <c r="I591" s="66">
        <f t="shared" ref="I591" si="258">I10</f>
        <v>4.2599999999999999E-2</v>
      </c>
      <c r="J591" s="67"/>
      <c r="K591" s="66">
        <f t="shared" ref="K591" si="259">K10</f>
        <v>4.1599999999999998E-2</v>
      </c>
      <c r="L591" s="67"/>
    </row>
    <row r="592" spans="1:16" ht="15.75" thickBot="1">
      <c r="A592" s="4"/>
      <c r="B592" s="4"/>
      <c r="C592" s="4"/>
      <c r="D592" s="4"/>
      <c r="G592" s="6"/>
      <c r="H592" s="4"/>
      <c r="I592" s="6"/>
      <c r="J592" s="4"/>
      <c r="K592" s="6"/>
      <c r="L592" s="4"/>
    </row>
    <row r="593" spans="1:18" ht="15.75" thickBot="1">
      <c r="A593" s="68" t="s">
        <v>20</v>
      </c>
      <c r="B593" s="69"/>
      <c r="C593" s="70">
        <f>C12:P12</f>
        <v>2013</v>
      </c>
      <c r="D593" s="70"/>
      <c r="E593" s="70">
        <f t="shared" ref="E593" si="260">E12:R12</f>
        <v>2014</v>
      </c>
      <c r="F593" s="70"/>
      <c r="G593" s="70">
        <f t="shared" ref="G593" si="261">G12:T12</f>
        <v>2015</v>
      </c>
      <c r="H593" s="70"/>
      <c r="I593" s="70">
        <f t="shared" ref="I593" si="262">I12:V12</f>
        <v>2016</v>
      </c>
      <c r="J593" s="70"/>
      <c r="K593" s="70">
        <f t="shared" ref="K593" si="263">K12:X12</f>
        <v>2017</v>
      </c>
      <c r="L593" s="70"/>
      <c r="M593" s="70">
        <f t="shared" ref="M593" si="264">M12:Z12</f>
        <v>2018</v>
      </c>
      <c r="N593" s="70"/>
      <c r="O593" s="70">
        <f t="shared" ref="O593" si="265">O12:AB12</f>
        <v>2019</v>
      </c>
      <c r="P593" s="70"/>
    </row>
    <row r="594" spans="1:18">
      <c r="A594" s="71" t="s">
        <v>4</v>
      </c>
      <c r="B594" s="72"/>
      <c r="C594" s="73">
        <v>73057.02</v>
      </c>
      <c r="D594" s="73"/>
      <c r="E594" s="73">
        <v>83649.48</v>
      </c>
      <c r="F594" s="73"/>
      <c r="G594" s="73">
        <v>88381.85</v>
      </c>
      <c r="H594" s="73"/>
      <c r="I594" s="73">
        <v>123823.29</v>
      </c>
      <c r="J594" s="73"/>
      <c r="K594" s="74">
        <f>I594*5.23%+I594</f>
        <v>130299.24806699999</v>
      </c>
      <c r="L594" s="74"/>
      <c r="M594" s="74">
        <f>K594*4.74%+K594</f>
        <v>136475.43242537579</v>
      </c>
      <c r="N594" s="74"/>
      <c r="O594" s="55">
        <f>M594*4.58%+M594</f>
        <v>142726.007230458</v>
      </c>
      <c r="P594" s="55"/>
    </row>
    <row r="595" spans="1:18">
      <c r="A595" s="53" t="s">
        <v>5</v>
      </c>
      <c r="B595" s="54"/>
      <c r="C595" s="55">
        <v>12355.23</v>
      </c>
      <c r="D595" s="55"/>
      <c r="E595" s="55">
        <v>18186.84</v>
      </c>
      <c r="F595" s="55"/>
      <c r="G595" s="55">
        <v>17980.27</v>
      </c>
      <c r="H595" s="55"/>
      <c r="I595" s="55">
        <v>24681.39</v>
      </c>
      <c r="J595" s="55"/>
      <c r="K595" s="55">
        <f>I595*5.23%+I595</f>
        <v>25972.226696999998</v>
      </c>
      <c r="L595" s="55"/>
      <c r="M595" s="55">
        <f t="shared" ref="M595:M605" si="266">K595*4.74%+K595</f>
        <v>27203.310242437798</v>
      </c>
      <c r="N595" s="55"/>
      <c r="O595" s="55">
        <f t="shared" ref="O595:O605" si="267">M595*4.58%+M595</f>
        <v>28449.22185154145</v>
      </c>
      <c r="P595" s="55"/>
    </row>
    <row r="596" spans="1:18">
      <c r="A596" s="53" t="s">
        <v>6</v>
      </c>
      <c r="B596" s="54"/>
      <c r="C596" s="55">
        <v>30216.959999999999</v>
      </c>
      <c r="D596" s="55"/>
      <c r="E596" s="55">
        <v>29373.09</v>
      </c>
      <c r="F596" s="55"/>
      <c r="G596" s="55">
        <v>35436.44</v>
      </c>
      <c r="H596" s="55"/>
      <c r="I596" s="55">
        <v>76989.62</v>
      </c>
      <c r="J596" s="55"/>
      <c r="K596" s="55">
        <f t="shared" ref="K596:K601" si="268">I596*5.23%+I596</f>
        <v>81016.177125999995</v>
      </c>
      <c r="L596" s="55"/>
      <c r="M596" s="55">
        <f t="shared" si="266"/>
        <v>84856.343921772394</v>
      </c>
      <c r="N596" s="55"/>
      <c r="O596" s="55">
        <f t="shared" si="267"/>
        <v>88742.764473389572</v>
      </c>
      <c r="P596" s="55"/>
    </row>
    <row r="597" spans="1:18">
      <c r="A597" s="53" t="s">
        <v>7</v>
      </c>
      <c r="B597" s="54"/>
      <c r="C597" s="55">
        <v>64980.28</v>
      </c>
      <c r="D597" s="55"/>
      <c r="E597" s="55">
        <v>60714.98</v>
      </c>
      <c r="F597" s="55"/>
      <c r="G597" s="55">
        <v>69649.98</v>
      </c>
      <c r="H597" s="55"/>
      <c r="I597" s="55">
        <v>148175.39000000001</v>
      </c>
      <c r="J597" s="55"/>
      <c r="K597" s="55">
        <f t="shared" si="268"/>
        <v>155924.96289700002</v>
      </c>
      <c r="L597" s="55"/>
      <c r="M597" s="55">
        <f t="shared" si="266"/>
        <v>163315.80613831783</v>
      </c>
      <c r="N597" s="55"/>
      <c r="O597" s="55">
        <f t="shared" si="267"/>
        <v>170795.67005945279</v>
      </c>
      <c r="P597" s="55"/>
    </row>
    <row r="598" spans="1:18">
      <c r="A598" s="53" t="s">
        <v>8</v>
      </c>
      <c r="B598" s="54"/>
      <c r="C598" s="55">
        <v>64388.41</v>
      </c>
      <c r="D598" s="55"/>
      <c r="E598" s="55">
        <v>73143.240000000005</v>
      </c>
      <c r="F598" s="55"/>
      <c r="G598" s="55">
        <v>76619.58</v>
      </c>
      <c r="H598" s="55"/>
      <c r="I598" s="55">
        <v>42926.71</v>
      </c>
      <c r="J598" s="55"/>
      <c r="K598" s="55">
        <f t="shared" si="268"/>
        <v>45171.776933000001</v>
      </c>
      <c r="L598" s="55"/>
      <c r="M598" s="55">
        <f t="shared" si="266"/>
        <v>47312.919159624202</v>
      </c>
      <c r="N598" s="55"/>
      <c r="O598" s="55">
        <f t="shared" si="267"/>
        <v>49479.850857134988</v>
      </c>
      <c r="P598" s="55"/>
    </row>
    <row r="599" spans="1:18">
      <c r="A599" s="53" t="s">
        <v>9</v>
      </c>
      <c r="B599" s="54"/>
      <c r="C599" s="55">
        <v>54900.93</v>
      </c>
      <c r="D599" s="55"/>
      <c r="E599" s="55">
        <v>108841.61</v>
      </c>
      <c r="F599" s="55"/>
      <c r="G599" s="55">
        <v>68270.62</v>
      </c>
      <c r="H599" s="55"/>
      <c r="I599" s="55">
        <v>17816.900000000001</v>
      </c>
      <c r="J599" s="55"/>
      <c r="K599" s="55">
        <f t="shared" si="268"/>
        <v>18748.723870000002</v>
      </c>
      <c r="L599" s="55"/>
      <c r="M599" s="55">
        <f t="shared" si="266"/>
        <v>19637.413381438</v>
      </c>
      <c r="N599" s="55"/>
      <c r="O599" s="55">
        <f t="shared" si="267"/>
        <v>20536.806914307861</v>
      </c>
      <c r="P599" s="55"/>
    </row>
    <row r="600" spans="1:18">
      <c r="A600" s="53" t="s">
        <v>10</v>
      </c>
      <c r="B600" s="54"/>
      <c r="C600" s="55">
        <v>37134.44</v>
      </c>
      <c r="D600" s="55"/>
      <c r="E600" s="55">
        <v>48977.08</v>
      </c>
      <c r="F600" s="55"/>
      <c r="G600" s="55">
        <v>52766.54</v>
      </c>
      <c r="H600" s="55"/>
      <c r="I600" s="55">
        <v>9260.32</v>
      </c>
      <c r="J600" s="55"/>
      <c r="K600" s="55">
        <f t="shared" si="268"/>
        <v>9744.634736</v>
      </c>
      <c r="L600" s="55"/>
      <c r="M600" s="55">
        <f t="shared" si="266"/>
        <v>10206.530422486399</v>
      </c>
      <c r="N600" s="55"/>
      <c r="O600" s="55">
        <f t="shared" si="267"/>
        <v>10673.989515836276</v>
      </c>
      <c r="P600" s="55"/>
    </row>
    <row r="601" spans="1:18">
      <c r="A601" s="53" t="s">
        <v>11</v>
      </c>
      <c r="B601" s="54"/>
      <c r="C601" s="55">
        <v>297606.81</v>
      </c>
      <c r="D601" s="55"/>
      <c r="E601" s="55">
        <v>12862.35</v>
      </c>
      <c r="F601" s="55"/>
      <c r="G601" s="55">
        <v>17176.919999999998</v>
      </c>
      <c r="H601" s="55"/>
      <c r="I601" s="55">
        <v>6948.27</v>
      </c>
      <c r="J601" s="55"/>
      <c r="K601" s="55">
        <f t="shared" si="268"/>
        <v>7311.6645210000006</v>
      </c>
      <c r="L601" s="55"/>
      <c r="M601" s="55">
        <f t="shared" si="266"/>
        <v>7658.2374192954003</v>
      </c>
      <c r="N601" s="55"/>
      <c r="O601" s="55">
        <f t="shared" si="267"/>
        <v>8008.9846930991298</v>
      </c>
      <c r="P601" s="55"/>
    </row>
    <row r="602" spans="1:18">
      <c r="A602" s="53" t="s">
        <v>12</v>
      </c>
      <c r="B602" s="54"/>
      <c r="C602" s="55">
        <v>4364.2700000000004</v>
      </c>
      <c r="D602" s="55"/>
      <c r="E602" s="55">
        <v>4690.55</v>
      </c>
      <c r="F602" s="55"/>
      <c r="G602" s="55">
        <v>65949.460000000006</v>
      </c>
      <c r="H602" s="55"/>
      <c r="I602" s="55">
        <v>4382.99</v>
      </c>
      <c r="J602" s="55"/>
      <c r="K602" s="55">
        <f>I602*5.23%+I602</f>
        <v>4612.2203769999996</v>
      </c>
      <c r="L602" s="55"/>
      <c r="M602" s="55">
        <f t="shared" si="266"/>
        <v>4830.8396228697993</v>
      </c>
      <c r="N602" s="55"/>
      <c r="O602" s="55">
        <f t="shared" si="267"/>
        <v>5052.0920775972363</v>
      </c>
      <c r="P602" s="55"/>
    </row>
    <row r="603" spans="1:18">
      <c r="A603" s="53" t="s">
        <v>13</v>
      </c>
      <c r="B603" s="54"/>
      <c r="C603" s="55">
        <v>3809.13</v>
      </c>
      <c r="D603" s="55"/>
      <c r="E603" s="55">
        <v>3427.88</v>
      </c>
      <c r="F603" s="55"/>
      <c r="G603" s="55">
        <v>1938.55</v>
      </c>
      <c r="H603" s="55"/>
      <c r="I603" s="55">
        <f>(C603+E603+G603)/3</f>
        <v>3058.52</v>
      </c>
      <c r="J603" s="55"/>
      <c r="K603" s="55">
        <f>I603*5.23%+I603</f>
        <v>3218.4805959999999</v>
      </c>
      <c r="L603" s="55"/>
      <c r="M603" s="55">
        <f t="shared" si="266"/>
        <v>3371.0365762503998</v>
      </c>
      <c r="N603" s="55"/>
      <c r="O603" s="55">
        <f t="shared" si="267"/>
        <v>3525.4300514426682</v>
      </c>
      <c r="P603" s="55"/>
    </row>
    <row r="604" spans="1:18">
      <c r="A604" s="53" t="s">
        <v>14</v>
      </c>
      <c r="B604" s="54"/>
      <c r="C604" s="55">
        <v>2481.96</v>
      </c>
      <c r="D604" s="55"/>
      <c r="E604" s="55">
        <v>2017.19</v>
      </c>
      <c r="F604" s="55"/>
      <c r="G604" s="55">
        <v>1666.64</v>
      </c>
      <c r="H604" s="55"/>
      <c r="I604" s="55">
        <f>(C604+E604+G604)/3</f>
        <v>2055.2633333333333</v>
      </c>
      <c r="J604" s="55"/>
      <c r="K604" s="55">
        <f t="shared" ref="K604:K605" si="269">I604*5.23%+I604</f>
        <v>2162.7536056666668</v>
      </c>
      <c r="L604" s="55"/>
      <c r="M604" s="55">
        <f t="shared" si="266"/>
        <v>2265.2681265752667</v>
      </c>
      <c r="N604" s="55"/>
      <c r="O604" s="55">
        <f t="shared" si="267"/>
        <v>2369.0174067724138</v>
      </c>
      <c r="P604" s="55"/>
    </row>
    <row r="605" spans="1:18" ht="15.75" thickBot="1">
      <c r="A605" s="56" t="s">
        <v>15</v>
      </c>
      <c r="B605" s="57"/>
      <c r="C605" s="58">
        <v>40603.24</v>
      </c>
      <c r="D605" s="58"/>
      <c r="E605" s="55">
        <v>56592.45</v>
      </c>
      <c r="F605" s="55"/>
      <c r="G605" s="58">
        <v>25188.57</v>
      </c>
      <c r="H605" s="58"/>
      <c r="I605" s="55">
        <f>(C605+E605+G605)/3</f>
        <v>40794.753333333334</v>
      </c>
      <c r="J605" s="55"/>
      <c r="K605" s="59">
        <f t="shared" si="269"/>
        <v>42928.318932666669</v>
      </c>
      <c r="L605" s="59"/>
      <c r="M605" s="59">
        <f t="shared" si="266"/>
        <v>44963.12125007507</v>
      </c>
      <c r="N605" s="59"/>
      <c r="O605" s="55">
        <f t="shared" si="267"/>
        <v>47022.432203328506</v>
      </c>
      <c r="P605" s="55"/>
      <c r="R605" s="7"/>
    </row>
    <row r="606" spans="1:18" ht="15.75" thickBot="1">
      <c r="A606" s="60" t="s">
        <v>16</v>
      </c>
      <c r="B606" s="61"/>
      <c r="C606" s="62">
        <f>SUM(C594:D605)</f>
        <v>685898.68</v>
      </c>
      <c r="D606" s="63"/>
      <c r="E606" s="63">
        <f>SUM(E594:F605)</f>
        <v>502476.74</v>
      </c>
      <c r="F606" s="63"/>
      <c r="G606" s="63">
        <f>SUM(G594:H605)</f>
        <v>521025.42</v>
      </c>
      <c r="H606" s="63"/>
      <c r="I606" s="63">
        <f>SUM(I594:J605)+100000</f>
        <v>600913.41666666674</v>
      </c>
      <c r="J606" s="63"/>
      <c r="K606" s="63">
        <f>SUM(K594:L605)</f>
        <v>527111.18835833331</v>
      </c>
      <c r="L606" s="63"/>
      <c r="M606" s="63">
        <f>SUM(M594:N605)</f>
        <v>552096.25868651841</v>
      </c>
      <c r="N606" s="63"/>
      <c r="O606" s="63">
        <f>SUM(O594:P605)</f>
        <v>577382.26733436086</v>
      </c>
      <c r="P606" s="65"/>
    </row>
    <row r="607" spans="1:18" ht="15.75" thickBot="1">
      <c r="A607" s="85" t="s">
        <v>17</v>
      </c>
      <c r="B607" s="86"/>
      <c r="C607" s="87"/>
      <c r="D607" s="88"/>
      <c r="E607" s="84">
        <f>E606*100/C606-100</f>
        <v>-26.741841812554597</v>
      </c>
      <c r="F607" s="84"/>
      <c r="G607" s="84">
        <f>G606*100/E606-100</f>
        <v>3.6914504739065137</v>
      </c>
      <c r="H607" s="84"/>
      <c r="I607" s="84">
        <f>I606*100/G606-100</f>
        <v>15.332840510289643</v>
      </c>
      <c r="J607" s="84"/>
      <c r="K607" s="84">
        <f>K606*100/I606-100</f>
        <v>-12.281674241477674</v>
      </c>
      <c r="L607" s="84"/>
      <c r="M607" s="84">
        <f>M606*100/K606-100</f>
        <v>4.7400000000000233</v>
      </c>
      <c r="N607" s="84"/>
      <c r="O607" s="84">
        <f>O606*100/M606-100</f>
        <v>4.5799999999999841</v>
      </c>
      <c r="P607" s="84"/>
    </row>
    <row r="609" spans="1:16">
      <c r="A609" s="50" t="s">
        <v>18</v>
      </c>
      <c r="B609" s="50"/>
    </row>
    <row r="610" spans="1:16">
      <c r="A610" s="51" t="str">
        <f>A62</f>
        <v>a) Em 2017 foi utilizado o valor efetivamente arrecadado até o mês de setembro e lançado pela média, o valor a arrecadar para os últimos 03 meses.</v>
      </c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</row>
    <row r="611" spans="1:16">
      <c r="A611" s="51" t="str">
        <f t="shared" ref="A611:A612" si="270">A63</f>
        <v>b) Índice de preço corresponde à Inflação projetada para o exercício. A base para 2019 é de 4,25%, 2020 de 4,26% e 2021 é de 4,16% conforme projeção do Banco Central</v>
      </c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</row>
    <row r="612" spans="1:16">
      <c r="A612" s="51" t="str">
        <f t="shared" si="270"/>
        <v>c) CR* - crescimento real</v>
      </c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</row>
    <row r="613" spans="1:16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</row>
    <row r="615" spans="1:16" ht="15.75">
      <c r="A615" s="81" t="s">
        <v>21</v>
      </c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</row>
    <row r="616" spans="1:16" ht="15.75">
      <c r="A616" s="81" t="str">
        <f>A3</f>
        <v>b) METODOLOGIA DE CÁLCULO DA RECEITA 2017</v>
      </c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</row>
    <row r="618" spans="1:16">
      <c r="A618" s="51" t="s">
        <v>0</v>
      </c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</row>
    <row r="619" spans="1:1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6">
      <c r="A620" s="50" t="s">
        <v>1</v>
      </c>
      <c r="B620" s="50"/>
      <c r="C620" s="50"/>
      <c r="D620" s="3"/>
      <c r="E620" s="78" t="s">
        <v>70</v>
      </c>
      <c r="F620" s="78"/>
      <c r="G620" s="78"/>
      <c r="H620" s="78"/>
      <c r="I620" s="78"/>
    </row>
    <row r="621" spans="1:16" ht="15.75" thickBot="1">
      <c r="A621" s="50"/>
      <c r="B621" s="50"/>
      <c r="C621" s="50"/>
      <c r="D621" s="3"/>
      <c r="E621" s="78"/>
      <c r="F621" s="78"/>
      <c r="G621" s="78"/>
    </row>
    <row r="622" spans="1:16">
      <c r="A622" s="52" t="s">
        <v>3</v>
      </c>
      <c r="B622" s="52"/>
      <c r="C622" s="52"/>
      <c r="D622" s="52"/>
      <c r="G622" s="79">
        <f>G9:L9</f>
        <v>2019</v>
      </c>
      <c r="H622" s="80"/>
      <c r="I622" s="79">
        <f t="shared" ref="I622" si="271">I9:N9</f>
        <v>2020</v>
      </c>
      <c r="J622" s="80"/>
      <c r="K622" s="79">
        <f t="shared" ref="K622" si="272">K9:P9</f>
        <v>2021</v>
      </c>
      <c r="L622" s="80"/>
    </row>
    <row r="623" spans="1:16" ht="15.75" thickBot="1">
      <c r="A623" s="52"/>
      <c r="B623" s="52"/>
      <c r="C623" s="52"/>
      <c r="D623" s="52"/>
      <c r="G623" s="66">
        <f>G10</f>
        <v>4.2500000000000003E-2</v>
      </c>
      <c r="H623" s="67"/>
      <c r="I623" s="66">
        <f t="shared" ref="I623" si="273">I10</f>
        <v>4.2599999999999999E-2</v>
      </c>
      <c r="J623" s="67"/>
      <c r="K623" s="66">
        <f t="shared" ref="K623" si="274">K10</f>
        <v>4.1599999999999998E-2</v>
      </c>
      <c r="L623" s="67"/>
    </row>
    <row r="624" spans="1:16" ht="15.75" thickBot="1">
      <c r="A624" s="4"/>
      <c r="B624" s="4"/>
      <c r="C624" s="4"/>
      <c r="D624" s="4"/>
      <c r="G624" s="6"/>
      <c r="H624" s="4"/>
      <c r="I624" s="6"/>
      <c r="J624" s="4"/>
      <c r="K624" s="6"/>
      <c r="L624" s="4"/>
    </row>
    <row r="625" spans="1:18" ht="15.75" thickBot="1">
      <c r="A625" s="68" t="s">
        <v>20</v>
      </c>
      <c r="B625" s="69"/>
      <c r="C625" s="70">
        <f>C12:P12</f>
        <v>2013</v>
      </c>
      <c r="D625" s="70"/>
      <c r="E625" s="70">
        <f t="shared" ref="E625" si="275">E12:R12</f>
        <v>2014</v>
      </c>
      <c r="F625" s="70"/>
      <c r="G625" s="70">
        <f t="shared" ref="G625" si="276">G12:T12</f>
        <v>2015</v>
      </c>
      <c r="H625" s="70"/>
      <c r="I625" s="70">
        <f t="shared" ref="I625" si="277">I12:V12</f>
        <v>2016</v>
      </c>
      <c r="J625" s="70"/>
      <c r="K625" s="70">
        <f t="shared" ref="K625" si="278">K12:X12</f>
        <v>2017</v>
      </c>
      <c r="L625" s="70"/>
      <c r="M625" s="70">
        <f t="shared" ref="M625" si="279">M12:Z12</f>
        <v>2018</v>
      </c>
      <c r="N625" s="70"/>
      <c r="O625" s="70">
        <f t="shared" ref="O625" si="280">O12:AB12</f>
        <v>2019</v>
      </c>
      <c r="P625" s="70"/>
    </row>
    <row r="626" spans="1:18">
      <c r="A626" s="71" t="s">
        <v>4</v>
      </c>
      <c r="B626" s="72"/>
      <c r="C626" s="73">
        <v>6212.98</v>
      </c>
      <c r="D626" s="73"/>
      <c r="E626" s="73">
        <v>2709.54</v>
      </c>
      <c r="F626" s="73"/>
      <c r="G626" s="73">
        <v>9999.14</v>
      </c>
      <c r="H626" s="73"/>
      <c r="I626" s="73">
        <v>6073.56</v>
      </c>
      <c r="J626" s="73"/>
      <c r="K626" s="74">
        <f>I626*5.23%+I626</f>
        <v>6391.2071880000003</v>
      </c>
      <c r="L626" s="74"/>
      <c r="M626" s="74">
        <f>K626*4.74%+K626</f>
        <v>6694.1504087112007</v>
      </c>
      <c r="N626" s="74"/>
      <c r="O626" s="55">
        <f>M626*4.58%+M626</f>
        <v>7000.7424974301739</v>
      </c>
      <c r="P626" s="55"/>
    </row>
    <row r="627" spans="1:18">
      <c r="A627" s="53" t="s">
        <v>5</v>
      </c>
      <c r="B627" s="54"/>
      <c r="C627" s="55">
        <v>4193.28</v>
      </c>
      <c r="D627" s="55"/>
      <c r="E627" s="55">
        <v>5113.08</v>
      </c>
      <c r="F627" s="55"/>
      <c r="G627" s="55">
        <v>6111.84</v>
      </c>
      <c r="H627" s="55"/>
      <c r="I627" s="55">
        <v>4835.55</v>
      </c>
      <c r="J627" s="55"/>
      <c r="K627" s="55">
        <f>I627*5.23%+I627</f>
        <v>5088.4492650000002</v>
      </c>
      <c r="L627" s="55"/>
      <c r="M627" s="55">
        <f t="shared" ref="M627:M637" si="281">K627*4.74%+K627</f>
        <v>5329.6417601610001</v>
      </c>
      <c r="N627" s="55"/>
      <c r="O627" s="55">
        <f t="shared" ref="O627:O637" si="282">M627*4.58%+M627</f>
        <v>5573.7393527763743</v>
      </c>
      <c r="P627" s="55"/>
    </row>
    <row r="628" spans="1:18">
      <c r="A628" s="53" t="s">
        <v>6</v>
      </c>
      <c r="B628" s="54"/>
      <c r="C628" s="55">
        <v>3509.65</v>
      </c>
      <c r="D628" s="55"/>
      <c r="E628" s="55">
        <v>5001.3</v>
      </c>
      <c r="F628" s="55"/>
      <c r="G628" s="55">
        <v>5572.36</v>
      </c>
      <c r="H628" s="55"/>
      <c r="I628" s="55">
        <v>128740.2</v>
      </c>
      <c r="J628" s="55"/>
      <c r="K628" s="55">
        <f t="shared" ref="K628:K633" si="283">I628*5.23%+I628</f>
        <v>135473.31245999999</v>
      </c>
      <c r="L628" s="55"/>
      <c r="M628" s="55">
        <f t="shared" si="281"/>
        <v>141894.74747060399</v>
      </c>
      <c r="N628" s="55"/>
      <c r="O628" s="55">
        <f t="shared" si="282"/>
        <v>148393.52690475766</v>
      </c>
      <c r="P628" s="55"/>
    </row>
    <row r="629" spans="1:18">
      <c r="A629" s="53" t="s">
        <v>7</v>
      </c>
      <c r="B629" s="54"/>
      <c r="C629" s="55">
        <v>3544.5</v>
      </c>
      <c r="D629" s="55"/>
      <c r="E629" s="55">
        <v>5957.63</v>
      </c>
      <c r="F629" s="55"/>
      <c r="G629" s="55">
        <v>6305.63</v>
      </c>
      <c r="H629" s="55"/>
      <c r="I629" s="55">
        <v>4389.13</v>
      </c>
      <c r="J629" s="55"/>
      <c r="K629" s="55">
        <f t="shared" si="283"/>
        <v>4618.6814990000003</v>
      </c>
      <c r="L629" s="55"/>
      <c r="M629" s="55">
        <f t="shared" si="281"/>
        <v>4837.6070020526004</v>
      </c>
      <c r="N629" s="55"/>
      <c r="O629" s="55">
        <f t="shared" si="282"/>
        <v>5059.1694027466092</v>
      </c>
      <c r="P629" s="55"/>
    </row>
    <row r="630" spans="1:18">
      <c r="A630" s="53" t="s">
        <v>8</v>
      </c>
      <c r="B630" s="54"/>
      <c r="C630" s="55">
        <v>4669.13</v>
      </c>
      <c r="D630" s="55"/>
      <c r="E630" s="55">
        <v>5637.19</v>
      </c>
      <c r="F630" s="55"/>
      <c r="G630" s="55">
        <v>6258.77</v>
      </c>
      <c r="H630" s="55"/>
      <c r="I630" s="55">
        <v>6056.86</v>
      </c>
      <c r="J630" s="55"/>
      <c r="K630" s="55">
        <f t="shared" si="283"/>
        <v>6373.6337779999994</v>
      </c>
      <c r="L630" s="55"/>
      <c r="M630" s="55">
        <f t="shared" si="281"/>
        <v>6675.7440190771995</v>
      </c>
      <c r="N630" s="55"/>
      <c r="O630" s="55">
        <f t="shared" si="282"/>
        <v>6981.493095150935</v>
      </c>
      <c r="P630" s="55"/>
    </row>
    <row r="631" spans="1:18">
      <c r="A631" s="53" t="s">
        <v>9</v>
      </c>
      <c r="B631" s="54"/>
      <c r="C631" s="55">
        <v>4578.18</v>
      </c>
      <c r="D631" s="55"/>
      <c r="E631" s="55">
        <v>6026.81</v>
      </c>
      <c r="F631" s="55"/>
      <c r="G631" s="55">
        <v>7203.86</v>
      </c>
      <c r="H631" s="55"/>
      <c r="I631" s="55">
        <v>2688.83</v>
      </c>
      <c r="J631" s="55"/>
      <c r="K631" s="55">
        <f t="shared" si="283"/>
        <v>2829.455809</v>
      </c>
      <c r="L631" s="55"/>
      <c r="M631" s="55">
        <f t="shared" si="281"/>
        <v>2963.5720143466001</v>
      </c>
      <c r="N631" s="55"/>
      <c r="O631" s="55">
        <f t="shared" si="282"/>
        <v>3099.3036126036745</v>
      </c>
      <c r="P631" s="55"/>
    </row>
    <row r="632" spans="1:18">
      <c r="A632" s="53" t="s">
        <v>10</v>
      </c>
      <c r="B632" s="54"/>
      <c r="C632" s="55">
        <v>4885.2</v>
      </c>
      <c r="D632" s="55"/>
      <c r="E632" s="55">
        <v>5992.5</v>
      </c>
      <c r="F632" s="55"/>
      <c r="G632" s="55">
        <v>6057.68</v>
      </c>
      <c r="H632" s="55"/>
      <c r="I632" s="55">
        <v>4099.2299999999996</v>
      </c>
      <c r="J632" s="55"/>
      <c r="K632" s="55">
        <f t="shared" si="283"/>
        <v>4313.619729</v>
      </c>
      <c r="L632" s="55"/>
      <c r="M632" s="55">
        <f t="shared" si="281"/>
        <v>4518.0853041545997</v>
      </c>
      <c r="N632" s="55"/>
      <c r="O632" s="55">
        <f t="shared" si="282"/>
        <v>4725.0136110848807</v>
      </c>
      <c r="P632" s="55"/>
    </row>
    <row r="633" spans="1:18">
      <c r="A633" s="53" t="s">
        <v>11</v>
      </c>
      <c r="B633" s="54"/>
      <c r="C633" s="55">
        <v>4841.8500000000004</v>
      </c>
      <c r="D633" s="55"/>
      <c r="E633" s="55">
        <v>5762.86</v>
      </c>
      <c r="F633" s="55"/>
      <c r="G633" s="55">
        <v>4809.1000000000004</v>
      </c>
      <c r="H633" s="55"/>
      <c r="I633" s="55">
        <v>4538.92</v>
      </c>
      <c r="J633" s="55"/>
      <c r="K633" s="55">
        <f t="shared" si="283"/>
        <v>4776.3055160000004</v>
      </c>
      <c r="L633" s="55"/>
      <c r="M633" s="55">
        <f t="shared" si="281"/>
        <v>5002.7023974584008</v>
      </c>
      <c r="N633" s="55"/>
      <c r="O633" s="55">
        <f t="shared" si="282"/>
        <v>5231.8261672619956</v>
      </c>
      <c r="P633" s="55"/>
    </row>
    <row r="634" spans="1:18">
      <c r="A634" s="53" t="s">
        <v>12</v>
      </c>
      <c r="B634" s="54"/>
      <c r="C634" s="55">
        <v>3470.02</v>
      </c>
      <c r="D634" s="55"/>
      <c r="E634" s="55">
        <v>5946.25</v>
      </c>
      <c r="F634" s="55"/>
      <c r="G634" s="55">
        <v>8167.42</v>
      </c>
      <c r="H634" s="55"/>
      <c r="I634" s="55">
        <v>4544.6099999999997</v>
      </c>
      <c r="J634" s="55"/>
      <c r="K634" s="55">
        <f>I634*5.23%+I634</f>
        <v>4782.293103</v>
      </c>
      <c r="L634" s="55"/>
      <c r="M634" s="55">
        <f t="shared" si="281"/>
        <v>5008.9737960822004</v>
      </c>
      <c r="N634" s="55"/>
      <c r="O634" s="55">
        <f t="shared" si="282"/>
        <v>5238.3847959427649</v>
      </c>
      <c r="P634" s="55"/>
    </row>
    <row r="635" spans="1:18">
      <c r="A635" s="53" t="s">
        <v>13</v>
      </c>
      <c r="B635" s="54"/>
      <c r="C635" s="55">
        <v>6139.08</v>
      </c>
      <c r="D635" s="55"/>
      <c r="E635" s="55">
        <v>6095.64</v>
      </c>
      <c r="F635" s="55"/>
      <c r="G635" s="55">
        <v>7306.7</v>
      </c>
      <c r="H635" s="55"/>
      <c r="I635" s="55">
        <f>(C635+E635+G635)/3</f>
        <v>6513.8066666666673</v>
      </c>
      <c r="J635" s="55"/>
      <c r="K635" s="55">
        <f>I635*5.23%+I635</f>
        <v>6854.4787553333344</v>
      </c>
      <c r="L635" s="55"/>
      <c r="M635" s="55">
        <f t="shared" si="281"/>
        <v>7179.3810483361349</v>
      </c>
      <c r="N635" s="55"/>
      <c r="O635" s="55">
        <f t="shared" si="282"/>
        <v>7508.1967003499303</v>
      </c>
      <c r="P635" s="55"/>
    </row>
    <row r="636" spans="1:18">
      <c r="A636" s="53" t="s">
        <v>14</v>
      </c>
      <c r="B636" s="54"/>
      <c r="C636" s="55">
        <v>5327.79</v>
      </c>
      <c r="D636" s="55"/>
      <c r="E636" s="55">
        <v>6940.93</v>
      </c>
      <c r="F636" s="55"/>
      <c r="G636" s="55">
        <v>6893.39</v>
      </c>
      <c r="H636" s="55"/>
      <c r="I636" s="55">
        <f>(C636+E636+G636)/3</f>
        <v>6387.37</v>
      </c>
      <c r="J636" s="55"/>
      <c r="K636" s="55">
        <f t="shared" ref="K636:K637" si="284">I636*5.23%+I636</f>
        <v>6721.429451</v>
      </c>
      <c r="L636" s="55"/>
      <c r="M636" s="55">
        <f t="shared" si="281"/>
        <v>7040.0252069773996</v>
      </c>
      <c r="N636" s="55"/>
      <c r="O636" s="55">
        <f t="shared" si="282"/>
        <v>7362.4583614569647</v>
      </c>
      <c r="P636" s="55"/>
    </row>
    <row r="637" spans="1:18" ht="15.75" thickBot="1">
      <c r="A637" s="56" t="s">
        <v>15</v>
      </c>
      <c r="B637" s="57"/>
      <c r="C637" s="58">
        <v>5134.1400000000003</v>
      </c>
      <c r="D637" s="58"/>
      <c r="E637" s="55">
        <v>6857.26</v>
      </c>
      <c r="F637" s="55"/>
      <c r="G637" s="58">
        <v>6662.4</v>
      </c>
      <c r="H637" s="58"/>
      <c r="I637" s="55">
        <f>(C637+E637+G637)/3</f>
        <v>6217.9333333333343</v>
      </c>
      <c r="J637" s="55"/>
      <c r="K637" s="59">
        <f t="shared" si="284"/>
        <v>6543.1312466666677</v>
      </c>
      <c r="L637" s="59"/>
      <c r="M637" s="59">
        <f t="shared" si="281"/>
        <v>6853.2756677586676</v>
      </c>
      <c r="N637" s="59"/>
      <c r="O637" s="55">
        <f t="shared" si="282"/>
        <v>7167.1556933420143</v>
      </c>
      <c r="P637" s="55"/>
    </row>
    <row r="638" spans="1:18" ht="15.75" thickBot="1">
      <c r="A638" s="60" t="s">
        <v>16</v>
      </c>
      <c r="B638" s="61"/>
      <c r="C638" s="62">
        <f>SUM(C626:D637)</f>
        <v>56505.799999999996</v>
      </c>
      <c r="D638" s="63"/>
      <c r="E638" s="63">
        <f>SUM(E626:F637)</f>
        <v>68040.990000000005</v>
      </c>
      <c r="F638" s="63"/>
      <c r="G638" s="63">
        <f>SUM(G626:H637)</f>
        <v>81348.289999999994</v>
      </c>
      <c r="H638" s="63"/>
      <c r="I638" s="63">
        <f>SUM(I626:J637)</f>
        <v>185086</v>
      </c>
      <c r="J638" s="63"/>
      <c r="K638" s="63">
        <f>SUM(K626:L637)</f>
        <v>194765.99779999998</v>
      </c>
      <c r="L638" s="63"/>
      <c r="M638" s="63">
        <f>SUM(M626:N637)</f>
        <v>203997.90609571995</v>
      </c>
      <c r="N638" s="63"/>
      <c r="O638" s="63">
        <f>SUM(O626:P637)</f>
        <v>213341.01019490394</v>
      </c>
      <c r="P638" s="65"/>
      <c r="R638" s="7"/>
    </row>
    <row r="639" spans="1:18" ht="15.75" thickBot="1">
      <c r="A639" s="85" t="s">
        <v>17</v>
      </c>
      <c r="B639" s="86"/>
      <c r="C639" s="87"/>
      <c r="D639" s="88"/>
      <c r="E639" s="84">
        <f>E638*100/C638-100</f>
        <v>20.414169872827244</v>
      </c>
      <c r="F639" s="84"/>
      <c r="G639" s="84">
        <f>G638*100/E638-100</f>
        <v>19.557769515111389</v>
      </c>
      <c r="H639" s="84"/>
      <c r="I639" s="84">
        <f>I638*100/G638-100</f>
        <v>127.52291412640636</v>
      </c>
      <c r="J639" s="84"/>
      <c r="K639" s="84">
        <f>K638*100/I638-100</f>
        <v>5.2299999999999898</v>
      </c>
      <c r="L639" s="84"/>
      <c r="M639" s="84">
        <f>M638*100/K638-100</f>
        <v>4.7399999999999949</v>
      </c>
      <c r="N639" s="84"/>
      <c r="O639" s="84">
        <f>O638*100/M638-100</f>
        <v>4.5800000000000125</v>
      </c>
      <c r="P639" s="84"/>
    </row>
    <row r="641" spans="1:16">
      <c r="A641" s="50" t="s">
        <v>18</v>
      </c>
      <c r="B641" s="50"/>
    </row>
    <row r="642" spans="1:16">
      <c r="A642" s="51" t="str">
        <f>A62</f>
        <v>a) Em 2017 foi utilizado o valor efetivamente arrecadado até o mês de setembro e lançado pela média, o valor a arrecadar para os últimos 03 meses.</v>
      </c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</row>
    <row r="643" spans="1:16">
      <c r="A643" s="51" t="str">
        <f t="shared" ref="A643:A644" si="285">A63</f>
        <v>b) Índice de preço corresponde à Inflação projetada para o exercício. A base para 2019 é de 4,25%, 2020 de 4,26% e 2021 é de 4,16% conforme projeção do Banco Central</v>
      </c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</row>
    <row r="644" spans="1:16">
      <c r="A644" s="51" t="str">
        <f t="shared" si="285"/>
        <v>c) CR* - crescimento real</v>
      </c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</row>
    <row r="645" spans="1:16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</row>
    <row r="647" spans="1:16" ht="15.75">
      <c r="A647" s="81" t="s">
        <v>21</v>
      </c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</row>
    <row r="648" spans="1:16" ht="15.75">
      <c r="A648" s="81" t="str">
        <f>A3</f>
        <v>b) METODOLOGIA DE CÁLCULO DA RECEITA 2017</v>
      </c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</row>
    <row r="650" spans="1:16">
      <c r="A650" s="51" t="s">
        <v>0</v>
      </c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</row>
    <row r="651" spans="1:1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6">
      <c r="A652" s="50" t="s">
        <v>1</v>
      </c>
      <c r="B652" s="50"/>
      <c r="C652" s="50"/>
      <c r="D652" s="3"/>
      <c r="E652" s="78" t="s">
        <v>71</v>
      </c>
      <c r="F652" s="78"/>
      <c r="G652" s="78"/>
      <c r="H652" s="78"/>
      <c r="I652" s="78"/>
    </row>
    <row r="653" spans="1:16" ht="15.75" thickBot="1">
      <c r="A653" s="50"/>
      <c r="B653" s="50"/>
      <c r="C653" s="50"/>
      <c r="D653" s="3"/>
      <c r="E653" s="78"/>
      <c r="F653" s="78"/>
      <c r="G653" s="78"/>
    </row>
    <row r="654" spans="1:16">
      <c r="A654" s="52" t="s">
        <v>3</v>
      </c>
      <c r="B654" s="52"/>
      <c r="C654" s="52"/>
      <c r="D654" s="52"/>
      <c r="G654" s="79">
        <f>G9:L9</f>
        <v>2019</v>
      </c>
      <c r="H654" s="80"/>
      <c r="I654" s="79">
        <f t="shared" ref="I654" si="286">I9:N9</f>
        <v>2020</v>
      </c>
      <c r="J654" s="80"/>
      <c r="K654" s="79">
        <f t="shared" ref="K654" si="287">K9:P9</f>
        <v>2021</v>
      </c>
      <c r="L654" s="80"/>
    </row>
    <row r="655" spans="1:16" ht="15.75" thickBot="1">
      <c r="A655" s="52"/>
      <c r="B655" s="52"/>
      <c r="C655" s="52"/>
      <c r="D655" s="52"/>
      <c r="G655" s="66">
        <f>G10</f>
        <v>4.2500000000000003E-2</v>
      </c>
      <c r="H655" s="67"/>
      <c r="I655" s="66">
        <f t="shared" ref="I655" si="288">I10</f>
        <v>4.2599999999999999E-2</v>
      </c>
      <c r="J655" s="67"/>
      <c r="K655" s="66">
        <f t="shared" ref="K655" si="289">K10</f>
        <v>4.1599999999999998E-2</v>
      </c>
      <c r="L655" s="67"/>
    </row>
    <row r="656" spans="1:16" ht="15.75" thickBot="1">
      <c r="A656" s="4"/>
      <c r="B656" s="4"/>
      <c r="C656" s="4"/>
      <c r="D656" s="4"/>
      <c r="G656" s="6"/>
      <c r="H656" s="4"/>
      <c r="I656" s="6"/>
      <c r="J656" s="4"/>
      <c r="K656" s="6"/>
      <c r="L656" s="4"/>
    </row>
    <row r="657" spans="1:16" ht="15.75" thickBot="1">
      <c r="A657" s="68" t="s">
        <v>20</v>
      </c>
      <c r="B657" s="69"/>
      <c r="C657" s="70">
        <f>C12:P12</f>
        <v>2013</v>
      </c>
      <c r="D657" s="70"/>
      <c r="E657" s="70">
        <f t="shared" ref="E657" si="290">E12:R12</f>
        <v>2014</v>
      </c>
      <c r="F657" s="70"/>
      <c r="G657" s="70">
        <f t="shared" ref="G657" si="291">G12:T12</f>
        <v>2015</v>
      </c>
      <c r="H657" s="70"/>
      <c r="I657" s="70">
        <f t="shared" ref="I657" si="292">I12:V12</f>
        <v>2016</v>
      </c>
      <c r="J657" s="70"/>
      <c r="K657" s="70">
        <f t="shared" ref="K657" si="293">K12:X12</f>
        <v>2017</v>
      </c>
      <c r="L657" s="70"/>
      <c r="M657" s="70">
        <f t="shared" ref="M657" si="294">M12:Z12</f>
        <v>2018</v>
      </c>
      <c r="N657" s="70"/>
      <c r="O657" s="70">
        <f t="shared" ref="O657" si="295">O12:AB12</f>
        <v>2019</v>
      </c>
      <c r="P657" s="70"/>
    </row>
    <row r="658" spans="1:16">
      <c r="A658" s="71" t="s">
        <v>4</v>
      </c>
      <c r="B658" s="72"/>
      <c r="C658" s="73">
        <v>22.35</v>
      </c>
      <c r="D658" s="73"/>
      <c r="E658" s="73">
        <v>0</v>
      </c>
      <c r="F658" s="73"/>
      <c r="G658" s="73">
        <v>27.9</v>
      </c>
      <c r="H658" s="73"/>
      <c r="I658" s="73">
        <v>0</v>
      </c>
      <c r="J658" s="73"/>
      <c r="K658" s="74">
        <f>I658*5.23%+I658</f>
        <v>0</v>
      </c>
      <c r="L658" s="74"/>
      <c r="M658" s="74">
        <f>K658*4.74%+K658</f>
        <v>0</v>
      </c>
      <c r="N658" s="74"/>
      <c r="O658" s="55">
        <f>M658*4.58%+M658</f>
        <v>0</v>
      </c>
      <c r="P658" s="55"/>
    </row>
    <row r="659" spans="1:16">
      <c r="A659" s="53" t="s">
        <v>5</v>
      </c>
      <c r="B659" s="54"/>
      <c r="C659" s="55">
        <v>0</v>
      </c>
      <c r="D659" s="55"/>
      <c r="E659" s="55">
        <v>0</v>
      </c>
      <c r="F659" s="55"/>
      <c r="G659" s="55">
        <v>69.459999999999994</v>
      </c>
      <c r="H659" s="55"/>
      <c r="I659" s="55">
        <v>0</v>
      </c>
      <c r="J659" s="55"/>
      <c r="K659" s="55">
        <f>I659*5.23%+I659</f>
        <v>0</v>
      </c>
      <c r="L659" s="55"/>
      <c r="M659" s="55">
        <f t="shared" ref="M659:M669" si="296">K659*4.74%+K659</f>
        <v>0</v>
      </c>
      <c r="N659" s="55"/>
      <c r="O659" s="55">
        <f t="shared" ref="O659:O669" si="297">M659*4.58%+M659</f>
        <v>0</v>
      </c>
      <c r="P659" s="55"/>
    </row>
    <row r="660" spans="1:16">
      <c r="A660" s="53" t="s">
        <v>6</v>
      </c>
      <c r="B660" s="54"/>
      <c r="C660" s="55">
        <v>0</v>
      </c>
      <c r="D660" s="55"/>
      <c r="E660" s="55">
        <v>0</v>
      </c>
      <c r="F660" s="55"/>
      <c r="G660" s="55">
        <v>0</v>
      </c>
      <c r="H660" s="55"/>
      <c r="I660" s="55">
        <v>0</v>
      </c>
      <c r="J660" s="55"/>
      <c r="K660" s="55">
        <f t="shared" ref="K660:K665" si="298">I660*5.23%+I660</f>
        <v>0</v>
      </c>
      <c r="L660" s="55"/>
      <c r="M660" s="55">
        <f t="shared" si="296"/>
        <v>0</v>
      </c>
      <c r="N660" s="55"/>
      <c r="O660" s="55">
        <f t="shared" si="297"/>
        <v>0</v>
      </c>
      <c r="P660" s="55"/>
    </row>
    <row r="661" spans="1:16">
      <c r="A661" s="53" t="s">
        <v>7</v>
      </c>
      <c r="B661" s="54"/>
      <c r="C661" s="55">
        <v>700.07</v>
      </c>
      <c r="D661" s="55"/>
      <c r="E661" s="55">
        <v>1462.12</v>
      </c>
      <c r="F661" s="55"/>
      <c r="G661" s="55">
        <v>0</v>
      </c>
      <c r="H661" s="55"/>
      <c r="I661" s="55">
        <v>5115.79</v>
      </c>
      <c r="J661" s="55"/>
      <c r="K661" s="55">
        <f t="shared" si="298"/>
        <v>5383.3458170000004</v>
      </c>
      <c r="L661" s="55"/>
      <c r="M661" s="55">
        <f t="shared" si="296"/>
        <v>5638.5164087258008</v>
      </c>
      <c r="N661" s="55"/>
      <c r="O661" s="55">
        <f t="shared" si="297"/>
        <v>5896.7604602454421</v>
      </c>
      <c r="P661" s="55"/>
    </row>
    <row r="662" spans="1:16">
      <c r="A662" s="53" t="s">
        <v>8</v>
      </c>
      <c r="B662" s="54"/>
      <c r="C662" s="55">
        <v>0</v>
      </c>
      <c r="D662" s="55"/>
      <c r="E662" s="55">
        <v>0</v>
      </c>
      <c r="F662" s="55"/>
      <c r="G662" s="55">
        <v>0</v>
      </c>
      <c r="H662" s="55"/>
      <c r="I662" s="55">
        <v>0</v>
      </c>
      <c r="J662" s="55"/>
      <c r="K662" s="55">
        <f t="shared" si="298"/>
        <v>0</v>
      </c>
      <c r="L662" s="55"/>
      <c r="M662" s="55">
        <f t="shared" si="296"/>
        <v>0</v>
      </c>
      <c r="N662" s="55"/>
      <c r="O662" s="55">
        <f t="shared" si="297"/>
        <v>0</v>
      </c>
      <c r="P662" s="55"/>
    </row>
    <row r="663" spans="1:16">
      <c r="A663" s="53" t="s">
        <v>9</v>
      </c>
      <c r="B663" s="54"/>
      <c r="C663" s="55">
        <v>0</v>
      </c>
      <c r="D663" s="55"/>
      <c r="E663" s="55">
        <v>0</v>
      </c>
      <c r="F663" s="55"/>
      <c r="G663" s="55">
        <v>0</v>
      </c>
      <c r="H663" s="55"/>
      <c r="I663" s="55">
        <v>0</v>
      </c>
      <c r="J663" s="55"/>
      <c r="K663" s="55">
        <f t="shared" si="298"/>
        <v>0</v>
      </c>
      <c r="L663" s="55"/>
      <c r="M663" s="55">
        <f t="shared" si="296"/>
        <v>0</v>
      </c>
      <c r="N663" s="55"/>
      <c r="O663" s="55">
        <f t="shared" si="297"/>
        <v>0</v>
      </c>
      <c r="P663" s="55"/>
    </row>
    <row r="664" spans="1:16">
      <c r="A664" s="53" t="s">
        <v>10</v>
      </c>
      <c r="B664" s="54"/>
      <c r="C664" s="55">
        <v>0</v>
      </c>
      <c r="D664" s="55"/>
      <c r="E664" s="55">
        <v>0</v>
      </c>
      <c r="F664" s="55"/>
      <c r="G664" s="55">
        <v>0</v>
      </c>
      <c r="H664" s="55"/>
      <c r="I664" s="55">
        <v>6211.84</v>
      </c>
      <c r="J664" s="55"/>
      <c r="K664" s="55">
        <f t="shared" si="298"/>
        <v>6536.7192320000004</v>
      </c>
      <c r="L664" s="55"/>
      <c r="M664" s="55">
        <f t="shared" si="296"/>
        <v>6846.5597235968007</v>
      </c>
      <c r="N664" s="55"/>
      <c r="O664" s="55">
        <f t="shared" si="297"/>
        <v>7160.1321589375339</v>
      </c>
      <c r="P664" s="55"/>
    </row>
    <row r="665" spans="1:16">
      <c r="A665" s="53" t="s">
        <v>11</v>
      </c>
      <c r="B665" s="54"/>
      <c r="C665" s="55">
        <v>0</v>
      </c>
      <c r="D665" s="55"/>
      <c r="E665" s="55">
        <v>0</v>
      </c>
      <c r="F665" s="55"/>
      <c r="G665" s="55">
        <v>1402.42</v>
      </c>
      <c r="H665" s="55"/>
      <c r="I665" s="55">
        <v>0</v>
      </c>
      <c r="J665" s="55"/>
      <c r="K665" s="55">
        <f t="shared" si="298"/>
        <v>0</v>
      </c>
      <c r="L665" s="55"/>
      <c r="M665" s="55">
        <f t="shared" si="296"/>
        <v>0</v>
      </c>
      <c r="N665" s="55"/>
      <c r="O665" s="55">
        <f t="shared" si="297"/>
        <v>0</v>
      </c>
      <c r="P665" s="55"/>
    </row>
    <row r="666" spans="1:16">
      <c r="A666" s="53" t="s">
        <v>12</v>
      </c>
      <c r="B666" s="54"/>
      <c r="C666" s="55">
        <v>0</v>
      </c>
      <c r="D666" s="55"/>
      <c r="E666" s="55">
        <v>0</v>
      </c>
      <c r="F666" s="55"/>
      <c r="G666" s="55">
        <v>0</v>
      </c>
      <c r="H666" s="55"/>
      <c r="I666" s="55">
        <v>0</v>
      </c>
      <c r="J666" s="55"/>
      <c r="K666" s="55">
        <f>I666*5.23%+I666</f>
        <v>0</v>
      </c>
      <c r="L666" s="55"/>
      <c r="M666" s="55">
        <f t="shared" si="296"/>
        <v>0</v>
      </c>
      <c r="N666" s="55"/>
      <c r="O666" s="55">
        <f t="shared" si="297"/>
        <v>0</v>
      </c>
      <c r="P666" s="55"/>
    </row>
    <row r="667" spans="1:16">
      <c r="A667" s="53" t="s">
        <v>13</v>
      </c>
      <c r="B667" s="54"/>
      <c r="C667" s="55">
        <v>0</v>
      </c>
      <c r="D667" s="55"/>
      <c r="E667" s="55">
        <v>0</v>
      </c>
      <c r="F667" s="55"/>
      <c r="G667" s="55">
        <v>4071.63</v>
      </c>
      <c r="H667" s="55"/>
      <c r="I667" s="55">
        <v>0</v>
      </c>
      <c r="J667" s="55"/>
      <c r="K667" s="55">
        <f>I667*5.23%+I667</f>
        <v>0</v>
      </c>
      <c r="L667" s="55"/>
      <c r="M667" s="55">
        <f t="shared" si="296"/>
        <v>0</v>
      </c>
      <c r="N667" s="55"/>
      <c r="O667" s="55">
        <f t="shared" si="297"/>
        <v>0</v>
      </c>
      <c r="P667" s="55"/>
    </row>
    <row r="668" spans="1:16">
      <c r="A668" s="53" t="s">
        <v>14</v>
      </c>
      <c r="B668" s="54"/>
      <c r="C668" s="55">
        <v>0</v>
      </c>
      <c r="D668" s="55"/>
      <c r="E668" s="55">
        <v>0</v>
      </c>
      <c r="F668" s="55"/>
      <c r="G668" s="55">
        <v>0</v>
      </c>
      <c r="H668" s="55"/>
      <c r="I668" s="55">
        <f>(C668+E668+G668)/3</f>
        <v>0</v>
      </c>
      <c r="J668" s="55"/>
      <c r="K668" s="55">
        <f t="shared" ref="K668:K669" si="299">I668*5.23%+I668</f>
        <v>0</v>
      </c>
      <c r="L668" s="55"/>
      <c r="M668" s="55">
        <f t="shared" si="296"/>
        <v>0</v>
      </c>
      <c r="N668" s="55"/>
      <c r="O668" s="55">
        <f t="shared" si="297"/>
        <v>0</v>
      </c>
      <c r="P668" s="55"/>
    </row>
    <row r="669" spans="1:16" ht="15.75" thickBot="1">
      <c r="A669" s="56" t="s">
        <v>15</v>
      </c>
      <c r="B669" s="57"/>
      <c r="C669" s="58">
        <v>0</v>
      </c>
      <c r="D669" s="58"/>
      <c r="E669" s="58">
        <v>0</v>
      </c>
      <c r="F669" s="58"/>
      <c r="G669" s="58">
        <v>0</v>
      </c>
      <c r="H669" s="58"/>
      <c r="I669" s="55">
        <f>(C669+E669+G669)/3</f>
        <v>0</v>
      </c>
      <c r="J669" s="55"/>
      <c r="K669" s="59">
        <f t="shared" si="299"/>
        <v>0</v>
      </c>
      <c r="L669" s="59"/>
      <c r="M669" s="59">
        <f t="shared" si="296"/>
        <v>0</v>
      </c>
      <c r="N669" s="59"/>
      <c r="O669" s="55">
        <f t="shared" si="297"/>
        <v>0</v>
      </c>
      <c r="P669" s="55"/>
    </row>
    <row r="670" spans="1:16" ht="15.75" thickBot="1">
      <c r="A670" s="60" t="s">
        <v>16</v>
      </c>
      <c r="B670" s="61"/>
      <c r="C670" s="62">
        <f>SUM(C658:D669)</f>
        <v>722.42000000000007</v>
      </c>
      <c r="D670" s="63"/>
      <c r="E670" s="63">
        <f>SUM(E658:F669)</f>
        <v>1462.12</v>
      </c>
      <c r="F670" s="63"/>
      <c r="G670" s="63">
        <f>SUM(G658:H669)</f>
        <v>5571.41</v>
      </c>
      <c r="H670" s="63"/>
      <c r="I670" s="63">
        <f>SUM(I658:J669)</f>
        <v>11327.630000000001</v>
      </c>
      <c r="J670" s="63"/>
      <c r="K670" s="63">
        <f>SUM(K658:L669)</f>
        <v>11920.065049000001</v>
      </c>
      <c r="L670" s="63"/>
      <c r="M670" s="63">
        <f>SUM(M658:N669)</f>
        <v>12485.076132322602</v>
      </c>
      <c r="N670" s="63"/>
      <c r="O670" s="63">
        <f>SUM(O658:P669)</f>
        <v>13056.892619182976</v>
      </c>
      <c r="P670" s="65"/>
    </row>
    <row r="672" spans="1:16">
      <c r="A672" s="50" t="s">
        <v>18</v>
      </c>
      <c r="B672" s="50"/>
    </row>
    <row r="673" spans="1:16">
      <c r="A673" s="51" t="s">
        <v>62</v>
      </c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</row>
    <row r="674" spans="1:16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</row>
    <row r="679" spans="1:16" ht="15.75">
      <c r="A679" s="81" t="s">
        <v>21</v>
      </c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</row>
    <row r="680" spans="1:16" ht="15.75">
      <c r="A680" s="81" t="str">
        <f>A3</f>
        <v>b) METODOLOGIA DE CÁLCULO DA RECEITA 2017</v>
      </c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</row>
    <row r="682" spans="1:16">
      <c r="A682" s="51" t="s">
        <v>0</v>
      </c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</row>
    <row r="683" spans="1:1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6">
      <c r="A684" s="50" t="s">
        <v>1</v>
      </c>
      <c r="B684" s="50"/>
      <c r="C684" s="50"/>
      <c r="D684" s="3"/>
      <c r="E684" s="78" t="s">
        <v>30</v>
      </c>
      <c r="F684" s="78"/>
      <c r="G684" s="78"/>
      <c r="H684" s="78"/>
      <c r="I684" s="78"/>
    </row>
    <row r="685" spans="1:16" ht="15.75" thickBot="1">
      <c r="A685" s="50"/>
      <c r="B685" s="50"/>
      <c r="C685" s="50"/>
      <c r="D685" s="3"/>
      <c r="E685" s="78"/>
      <c r="F685" s="78"/>
      <c r="G685" s="78"/>
    </row>
    <row r="686" spans="1:16">
      <c r="A686" s="52" t="s">
        <v>3</v>
      </c>
      <c r="B686" s="52"/>
      <c r="C686" s="52"/>
      <c r="D686" s="52"/>
      <c r="G686" s="79">
        <f>G9:L9</f>
        <v>2019</v>
      </c>
      <c r="H686" s="80"/>
      <c r="I686" s="79">
        <f t="shared" ref="I686" si="300">I9:N9</f>
        <v>2020</v>
      </c>
      <c r="J686" s="80"/>
      <c r="K686" s="79">
        <f t="shared" ref="K686" si="301">K9:P9</f>
        <v>2021</v>
      </c>
      <c r="L686" s="80"/>
    </row>
    <row r="687" spans="1:16" ht="15.75" thickBot="1">
      <c r="A687" s="52"/>
      <c r="B687" s="52"/>
      <c r="C687" s="52"/>
      <c r="D687" s="52"/>
      <c r="G687" s="66">
        <f>G10</f>
        <v>4.2500000000000003E-2</v>
      </c>
      <c r="H687" s="67"/>
      <c r="I687" s="66">
        <f t="shared" ref="I687" si="302">I10</f>
        <v>4.2599999999999999E-2</v>
      </c>
      <c r="J687" s="67"/>
      <c r="K687" s="66">
        <f t="shared" ref="K687" si="303">K10</f>
        <v>4.1599999999999998E-2</v>
      </c>
      <c r="L687" s="67"/>
    </row>
    <row r="688" spans="1:16" ht="15.75" thickBot="1">
      <c r="A688" s="4"/>
      <c r="B688" s="4"/>
      <c r="C688" s="4"/>
      <c r="D688" s="4"/>
      <c r="G688" s="6"/>
      <c r="H688" s="4"/>
      <c r="I688" s="6"/>
      <c r="J688" s="4"/>
      <c r="K688" s="6"/>
      <c r="L688" s="4"/>
    </row>
    <row r="689" spans="1:18" ht="15.75" thickBot="1">
      <c r="A689" s="68" t="s">
        <v>20</v>
      </c>
      <c r="B689" s="69"/>
      <c r="C689" s="70">
        <f>C12:P12</f>
        <v>2013</v>
      </c>
      <c r="D689" s="70"/>
      <c r="E689" s="70">
        <f t="shared" ref="E689" si="304">E12:R12</f>
        <v>2014</v>
      </c>
      <c r="F689" s="70"/>
      <c r="G689" s="70">
        <f t="shared" ref="G689" si="305">G12:T12</f>
        <v>2015</v>
      </c>
      <c r="H689" s="70"/>
      <c r="I689" s="70">
        <f t="shared" ref="I689" si="306">I12:V12</f>
        <v>2016</v>
      </c>
      <c r="J689" s="70"/>
      <c r="K689" s="70">
        <f t="shared" ref="K689" si="307">K12:X12</f>
        <v>2017</v>
      </c>
      <c r="L689" s="70"/>
      <c r="M689" s="70">
        <f t="shared" ref="M689" si="308">M12:Z12</f>
        <v>2018</v>
      </c>
      <c r="N689" s="70"/>
      <c r="O689" s="70">
        <f t="shared" ref="O689" si="309">O12:AB12</f>
        <v>2019</v>
      </c>
      <c r="P689" s="70"/>
    </row>
    <row r="690" spans="1:18">
      <c r="A690" s="71" t="s">
        <v>4</v>
      </c>
      <c r="B690" s="72"/>
      <c r="C690" s="73">
        <v>11000</v>
      </c>
      <c r="D690" s="73"/>
      <c r="E690" s="73">
        <v>23800</v>
      </c>
      <c r="F690" s="73"/>
      <c r="G690" s="73">
        <v>0</v>
      </c>
      <c r="H690" s="73"/>
      <c r="I690" s="73">
        <v>21222.41</v>
      </c>
      <c r="J690" s="73"/>
      <c r="K690" s="74">
        <f>I690*5.23%+I690</f>
        <v>22332.342043000001</v>
      </c>
      <c r="L690" s="74"/>
      <c r="M690" s="74">
        <f>K690*4.74%+K690</f>
        <v>23390.895055838202</v>
      </c>
      <c r="N690" s="74"/>
      <c r="O690" s="55">
        <f>M690*4.58%+M690</f>
        <v>24462.198049395593</v>
      </c>
      <c r="P690" s="55"/>
    </row>
    <row r="691" spans="1:18">
      <c r="A691" s="53" t="s">
        <v>5</v>
      </c>
      <c r="B691" s="54"/>
      <c r="C691" s="55">
        <v>0</v>
      </c>
      <c r="D691" s="55"/>
      <c r="E691" s="55">
        <v>26742.42</v>
      </c>
      <c r="F691" s="55"/>
      <c r="G691" s="55">
        <v>17592.41</v>
      </c>
      <c r="H691" s="55"/>
      <c r="I691" s="55">
        <v>25974.959999999999</v>
      </c>
      <c r="J691" s="55"/>
      <c r="K691" s="55">
        <f>I691*5.23%+I691</f>
        <v>27333.450408000001</v>
      </c>
      <c r="L691" s="55"/>
      <c r="M691" s="55">
        <f t="shared" ref="M691:M701" si="310">K691*4.74%+K691</f>
        <v>28629.055957339202</v>
      </c>
      <c r="N691" s="55"/>
      <c r="O691" s="55">
        <f t="shared" ref="O691:O701" si="311">M691*4.58%+M691</f>
        <v>29940.266720185336</v>
      </c>
      <c r="P691" s="55"/>
    </row>
    <row r="692" spans="1:18">
      <c r="A692" s="53" t="s">
        <v>6</v>
      </c>
      <c r="B692" s="54"/>
      <c r="C692" s="55">
        <v>0</v>
      </c>
      <c r="D692" s="55"/>
      <c r="E692" s="55">
        <v>14000</v>
      </c>
      <c r="F692" s="55"/>
      <c r="G692" s="55">
        <v>35844.410000000003</v>
      </c>
      <c r="H692" s="55"/>
      <c r="I692" s="55">
        <v>23441.37</v>
      </c>
      <c r="J692" s="55"/>
      <c r="K692" s="55">
        <f t="shared" ref="K692:K697" si="312">I692*5.23%+I692</f>
        <v>24667.353650999998</v>
      </c>
      <c r="L692" s="55"/>
      <c r="M692" s="55">
        <f t="shared" si="310"/>
        <v>25836.586214057399</v>
      </c>
      <c r="N692" s="55"/>
      <c r="O692" s="55">
        <f t="shared" si="311"/>
        <v>27019.901862661227</v>
      </c>
      <c r="P692" s="55"/>
    </row>
    <row r="693" spans="1:18">
      <c r="A693" s="53" t="s">
        <v>7</v>
      </c>
      <c r="B693" s="54"/>
      <c r="C693" s="55">
        <v>107146.94</v>
      </c>
      <c r="D693" s="55"/>
      <c r="E693" s="55">
        <v>110060.34</v>
      </c>
      <c r="F693" s="55"/>
      <c r="G693" s="55">
        <v>0</v>
      </c>
      <c r="H693" s="55"/>
      <c r="I693" s="55">
        <v>0</v>
      </c>
      <c r="J693" s="55"/>
      <c r="K693" s="55">
        <f t="shared" si="312"/>
        <v>0</v>
      </c>
      <c r="L693" s="55"/>
      <c r="M693" s="55">
        <f t="shared" si="310"/>
        <v>0</v>
      </c>
      <c r="N693" s="55"/>
      <c r="O693" s="55">
        <f t="shared" si="311"/>
        <v>0</v>
      </c>
      <c r="P693" s="55"/>
    </row>
    <row r="694" spans="1:18">
      <c r="A694" s="53" t="s">
        <v>8</v>
      </c>
      <c r="B694" s="54"/>
      <c r="C694" s="55">
        <v>69283.31</v>
      </c>
      <c r="D694" s="55"/>
      <c r="E694" s="55">
        <v>19592.41</v>
      </c>
      <c r="F694" s="55"/>
      <c r="G694" s="55">
        <v>17592.41</v>
      </c>
      <c r="H694" s="55"/>
      <c r="I694" s="55">
        <v>39218.6</v>
      </c>
      <c r="J694" s="55"/>
      <c r="K694" s="55">
        <f t="shared" si="312"/>
        <v>41269.732779999998</v>
      </c>
      <c r="L694" s="55"/>
      <c r="M694" s="55">
        <f t="shared" si="310"/>
        <v>43225.918113772001</v>
      </c>
      <c r="N694" s="55"/>
      <c r="O694" s="55">
        <f t="shared" si="311"/>
        <v>45205.665163382757</v>
      </c>
      <c r="P694" s="55"/>
    </row>
    <row r="695" spans="1:18">
      <c r="A695" s="53" t="s">
        <v>9</v>
      </c>
      <c r="B695" s="54"/>
      <c r="C695" s="55">
        <v>9689.42</v>
      </c>
      <c r="D695" s="55"/>
      <c r="E695" s="55">
        <v>16929.79</v>
      </c>
      <c r="F695" s="55"/>
      <c r="G695" s="55">
        <v>0</v>
      </c>
      <c r="H695" s="55"/>
      <c r="I695" s="55">
        <v>85291.64</v>
      </c>
      <c r="J695" s="55"/>
      <c r="K695" s="55">
        <f t="shared" si="312"/>
        <v>89752.392772000007</v>
      </c>
      <c r="L695" s="55"/>
      <c r="M695" s="55">
        <f t="shared" si="310"/>
        <v>94006.656189392801</v>
      </c>
      <c r="N695" s="55"/>
      <c r="O695" s="55">
        <f t="shared" si="311"/>
        <v>98312.161042866996</v>
      </c>
      <c r="P695" s="55"/>
    </row>
    <row r="696" spans="1:18">
      <c r="A696" s="53" t="s">
        <v>10</v>
      </c>
      <c r="B696" s="54"/>
      <c r="C696" s="55">
        <v>47054.78</v>
      </c>
      <c r="D696" s="55"/>
      <c r="E696" s="55">
        <v>3812.27</v>
      </c>
      <c r="F696" s="55"/>
      <c r="G696" s="55">
        <v>35814.82</v>
      </c>
      <c r="H696" s="55"/>
      <c r="I696" s="55">
        <v>1592.41</v>
      </c>
      <c r="J696" s="55"/>
      <c r="K696" s="55">
        <f t="shared" si="312"/>
        <v>1675.6930430000002</v>
      </c>
      <c r="L696" s="55"/>
      <c r="M696" s="55">
        <f t="shared" si="310"/>
        <v>1755.1208932382003</v>
      </c>
      <c r="N696" s="55"/>
      <c r="O696" s="55">
        <f t="shared" si="311"/>
        <v>1835.50543014851</v>
      </c>
      <c r="P696" s="55"/>
    </row>
    <row r="697" spans="1:18">
      <c r="A697" s="53" t="s">
        <v>11</v>
      </c>
      <c r="B697" s="54"/>
      <c r="C697" s="55">
        <v>0</v>
      </c>
      <c r="D697" s="55"/>
      <c r="E697" s="55">
        <v>37785.4</v>
      </c>
      <c r="F697" s="55"/>
      <c r="G697" s="55">
        <v>34441.379999999997</v>
      </c>
      <c r="H697" s="55"/>
      <c r="I697" s="55">
        <v>102273.06</v>
      </c>
      <c r="J697" s="55"/>
      <c r="K697" s="55">
        <f t="shared" si="312"/>
        <v>107621.941038</v>
      </c>
      <c r="L697" s="55"/>
      <c r="M697" s="55">
        <f t="shared" si="310"/>
        <v>112723.22104320121</v>
      </c>
      <c r="N697" s="55"/>
      <c r="O697" s="55">
        <f t="shared" si="311"/>
        <v>117885.94456697983</v>
      </c>
      <c r="P697" s="55"/>
    </row>
    <row r="698" spans="1:18">
      <c r="A698" s="53" t="s">
        <v>12</v>
      </c>
      <c r="B698" s="54"/>
      <c r="C698" s="55">
        <v>106054.78</v>
      </c>
      <c r="D698" s="55"/>
      <c r="E698" s="55">
        <v>20192.98</v>
      </c>
      <c r="F698" s="55"/>
      <c r="G698" s="55">
        <v>0</v>
      </c>
      <c r="H698" s="55"/>
      <c r="I698" s="55">
        <v>61687.96</v>
      </c>
      <c r="J698" s="55"/>
      <c r="K698" s="55">
        <f>I698*5.23%+I698</f>
        <v>64914.240308</v>
      </c>
      <c r="L698" s="55"/>
      <c r="M698" s="55">
        <f t="shared" si="310"/>
        <v>67991.175298599206</v>
      </c>
      <c r="N698" s="55"/>
      <c r="O698" s="55">
        <f t="shared" si="311"/>
        <v>71105.171127275054</v>
      </c>
      <c r="P698" s="55"/>
    </row>
    <row r="699" spans="1:18">
      <c r="A699" s="53" t="s">
        <v>13</v>
      </c>
      <c r="B699" s="54"/>
      <c r="C699" s="55">
        <v>0</v>
      </c>
      <c r="D699" s="55"/>
      <c r="E699" s="55">
        <v>18521.41</v>
      </c>
      <c r="F699" s="55"/>
      <c r="G699" s="55">
        <v>0</v>
      </c>
      <c r="H699" s="55"/>
      <c r="I699" s="55">
        <f>(C699+E699+G699)/3</f>
        <v>6173.8033333333333</v>
      </c>
      <c r="J699" s="55"/>
      <c r="K699" s="55">
        <f>I699*5.23%+I699</f>
        <v>6496.693247666667</v>
      </c>
      <c r="L699" s="55"/>
      <c r="M699" s="55">
        <f t="shared" si="310"/>
        <v>6804.6365076060674</v>
      </c>
      <c r="N699" s="55"/>
      <c r="O699" s="55">
        <f t="shared" si="311"/>
        <v>7116.2888596544253</v>
      </c>
      <c r="P699" s="55"/>
    </row>
    <row r="700" spans="1:18">
      <c r="A700" s="53" t="s">
        <v>14</v>
      </c>
      <c r="B700" s="54"/>
      <c r="C700" s="55">
        <v>38184.839999999997</v>
      </c>
      <c r="D700" s="55"/>
      <c r="E700" s="55">
        <v>0</v>
      </c>
      <c r="F700" s="55"/>
      <c r="G700" s="55">
        <v>31741.37</v>
      </c>
      <c r="H700" s="55"/>
      <c r="I700" s="55">
        <f>(C700+E700+G700)/3</f>
        <v>23308.736666666664</v>
      </c>
      <c r="J700" s="55"/>
      <c r="K700" s="55">
        <f t="shared" ref="K700:K701" si="313">I700*5.23%+I700</f>
        <v>24527.78359433333</v>
      </c>
      <c r="L700" s="55"/>
      <c r="M700" s="55">
        <f t="shared" si="310"/>
        <v>25690.400536704728</v>
      </c>
      <c r="N700" s="55"/>
      <c r="O700" s="55">
        <f t="shared" si="311"/>
        <v>26867.020881285804</v>
      </c>
      <c r="P700" s="55"/>
    </row>
    <row r="701" spans="1:18" ht="15.75" thickBot="1">
      <c r="A701" s="56" t="s">
        <v>15</v>
      </c>
      <c r="B701" s="57"/>
      <c r="C701" s="58">
        <v>38448.11</v>
      </c>
      <c r="D701" s="58"/>
      <c r="E701" s="55">
        <v>15113.82</v>
      </c>
      <c r="F701" s="55"/>
      <c r="G701" s="58">
        <v>34441.370000000003</v>
      </c>
      <c r="H701" s="58"/>
      <c r="I701" s="55">
        <f>(C701+E701+G701)/3</f>
        <v>29334.433333333334</v>
      </c>
      <c r="J701" s="55"/>
      <c r="K701" s="59">
        <f t="shared" si="313"/>
        <v>30868.624196666668</v>
      </c>
      <c r="L701" s="59"/>
      <c r="M701" s="59">
        <f t="shared" si="310"/>
        <v>32331.796983588669</v>
      </c>
      <c r="N701" s="59"/>
      <c r="O701" s="55">
        <f t="shared" si="311"/>
        <v>33812.593285437033</v>
      </c>
      <c r="P701" s="55"/>
    </row>
    <row r="702" spans="1:18" ht="15.75" thickBot="1">
      <c r="A702" s="60" t="s">
        <v>16</v>
      </c>
      <c r="B702" s="61"/>
      <c r="C702" s="62">
        <f>SUM(C690:D701)</f>
        <v>426862.17999999993</v>
      </c>
      <c r="D702" s="63"/>
      <c r="E702" s="63">
        <f>SUM(E690:F701)</f>
        <v>306550.83999999997</v>
      </c>
      <c r="F702" s="63"/>
      <c r="G702" s="63">
        <f>SUM(G690:H701)</f>
        <v>207468.17</v>
      </c>
      <c r="H702" s="63"/>
      <c r="I702" s="63">
        <f>SUM(I690:J701)</f>
        <v>419519.3833333333</v>
      </c>
      <c r="J702" s="63"/>
      <c r="K702" s="63">
        <f>SUM(K690:L701)</f>
        <v>441460.2470816666</v>
      </c>
      <c r="L702" s="63"/>
      <c r="M702" s="63">
        <f>SUM(M690:N701)</f>
        <v>462385.46279333771</v>
      </c>
      <c r="N702" s="63"/>
      <c r="O702" s="63">
        <f>SUM(O690:P701)</f>
        <v>483562.71698927257</v>
      </c>
      <c r="P702" s="65"/>
      <c r="R702" s="7"/>
    </row>
    <row r="703" spans="1:18" ht="15.75" thickBot="1">
      <c r="A703" s="85" t="s">
        <v>17</v>
      </c>
      <c r="B703" s="86"/>
      <c r="C703" s="87"/>
      <c r="D703" s="88"/>
      <c r="E703" s="84">
        <f>E702*100/C702-100</f>
        <v>-28.185054951459975</v>
      </c>
      <c r="F703" s="84"/>
      <c r="G703" s="84">
        <f>G702*100/E702-100</f>
        <v>-32.321774097895144</v>
      </c>
      <c r="H703" s="84"/>
      <c r="I703" s="84">
        <f>I702*100/G702-100</f>
        <v>102.20903444288984</v>
      </c>
      <c r="J703" s="84"/>
      <c r="K703" s="84">
        <f>K702*100/I702-100</f>
        <v>5.2299999999999898</v>
      </c>
      <c r="L703" s="84"/>
      <c r="M703" s="84">
        <f>M702*100/K702-100</f>
        <v>4.7400000000000233</v>
      </c>
      <c r="N703" s="84"/>
      <c r="O703" s="84">
        <f>O702*100/M702-100</f>
        <v>4.5799999999999983</v>
      </c>
      <c r="P703" s="84"/>
    </row>
    <row r="705" spans="1:16">
      <c r="A705" s="50" t="s">
        <v>18</v>
      </c>
      <c r="B705" s="50"/>
    </row>
    <row r="706" spans="1:16">
      <c r="A706" s="51" t="str">
        <f>A62</f>
        <v>a) Em 2017 foi utilizado o valor efetivamente arrecadado até o mês de setembro e lançado pela média, o valor a arrecadar para os últimos 03 meses.</v>
      </c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</row>
    <row r="707" spans="1:16">
      <c r="A707" s="51" t="str">
        <f t="shared" ref="A707:A708" si="314">A63</f>
        <v>b) Índice de preço corresponde à Inflação projetada para o exercício. A base para 2019 é de 4,25%, 2020 de 4,26% e 2021 é de 4,16% conforme projeção do Banco Central</v>
      </c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</row>
    <row r="708" spans="1:16">
      <c r="A708" s="51" t="str">
        <f t="shared" si="314"/>
        <v>c) CR* - crescimento real</v>
      </c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</row>
    <row r="711" spans="1:16" ht="15.75">
      <c r="A711" s="81" t="s">
        <v>21</v>
      </c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</row>
    <row r="712" spans="1:16" ht="15.75">
      <c r="A712" s="81" t="str">
        <f>A3</f>
        <v>b) METODOLOGIA DE CÁLCULO DA RECEITA 2017</v>
      </c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</row>
    <row r="714" spans="1:16">
      <c r="A714" s="51" t="s">
        <v>0</v>
      </c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</row>
    <row r="715" spans="1:1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6">
      <c r="A716" s="50" t="s">
        <v>1</v>
      </c>
      <c r="B716" s="50"/>
      <c r="C716" s="50"/>
      <c r="D716" s="3"/>
      <c r="E716" s="78" t="s">
        <v>56</v>
      </c>
      <c r="F716" s="78"/>
      <c r="G716" s="78"/>
      <c r="H716" s="78"/>
      <c r="I716" s="78"/>
    </row>
    <row r="717" spans="1:16" ht="15.75" thickBot="1">
      <c r="A717" s="50"/>
      <c r="B717" s="50"/>
      <c r="C717" s="50"/>
      <c r="D717" s="3"/>
      <c r="E717" s="78"/>
      <c r="F717" s="78"/>
      <c r="G717" s="78"/>
    </row>
    <row r="718" spans="1:16">
      <c r="A718" s="52" t="s">
        <v>3</v>
      </c>
      <c r="B718" s="52"/>
      <c r="C718" s="52"/>
      <c r="D718" s="52"/>
      <c r="G718" s="79">
        <f>G9:L9</f>
        <v>2019</v>
      </c>
      <c r="H718" s="80"/>
      <c r="I718" s="79">
        <f t="shared" ref="I718" si="315">I9:N9</f>
        <v>2020</v>
      </c>
      <c r="J718" s="80"/>
      <c r="K718" s="79">
        <f t="shared" ref="K718" si="316">K9:P9</f>
        <v>2021</v>
      </c>
      <c r="L718" s="80"/>
    </row>
    <row r="719" spans="1:16" ht="15.75" thickBot="1">
      <c r="A719" s="52"/>
      <c r="B719" s="52"/>
      <c r="C719" s="52"/>
      <c r="D719" s="52"/>
      <c r="G719" s="66">
        <f>G10</f>
        <v>4.2500000000000003E-2</v>
      </c>
      <c r="H719" s="67"/>
      <c r="I719" s="66">
        <f t="shared" ref="I719" si="317">I10</f>
        <v>4.2599999999999999E-2</v>
      </c>
      <c r="J719" s="67"/>
      <c r="K719" s="66">
        <f t="shared" ref="K719" si="318">K10</f>
        <v>4.1599999999999998E-2</v>
      </c>
      <c r="L719" s="67"/>
    </row>
    <row r="720" spans="1:16" ht="15.75" thickBot="1">
      <c r="A720" s="4"/>
      <c r="B720" s="4"/>
      <c r="C720" s="4"/>
      <c r="D720" s="4"/>
      <c r="G720" s="6"/>
      <c r="H720" s="4"/>
      <c r="I720" s="6"/>
      <c r="J720" s="4"/>
      <c r="K720" s="6"/>
      <c r="L720" s="4"/>
    </row>
    <row r="721" spans="1:16" ht="15.75" thickBot="1">
      <c r="A721" s="68" t="s">
        <v>20</v>
      </c>
      <c r="B721" s="69"/>
      <c r="C721" s="70">
        <f>C12:P12</f>
        <v>2013</v>
      </c>
      <c r="D721" s="70"/>
      <c r="E721" s="70">
        <f t="shared" ref="E721" si="319">E12:R12</f>
        <v>2014</v>
      </c>
      <c r="F721" s="70"/>
      <c r="G721" s="70">
        <f t="shared" ref="G721" si="320">G12:T12</f>
        <v>2015</v>
      </c>
      <c r="H721" s="70"/>
      <c r="I721" s="70">
        <f t="shared" ref="I721" si="321">I12:V12</f>
        <v>2016</v>
      </c>
      <c r="J721" s="70"/>
      <c r="K721" s="70">
        <f t="shared" ref="K721" si="322">K12:X12</f>
        <v>2017</v>
      </c>
      <c r="L721" s="70"/>
      <c r="M721" s="70">
        <f t="shared" ref="M721" si="323">M12:Z12</f>
        <v>2018</v>
      </c>
      <c r="N721" s="70"/>
      <c r="O721" s="70">
        <f t="shared" ref="O721" si="324">O12:AB12</f>
        <v>2019</v>
      </c>
      <c r="P721" s="70"/>
    </row>
    <row r="722" spans="1:16">
      <c r="A722" s="71" t="s">
        <v>4</v>
      </c>
      <c r="B722" s="72"/>
      <c r="C722" s="73">
        <v>0</v>
      </c>
      <c r="D722" s="73"/>
      <c r="E722" s="73">
        <v>0</v>
      </c>
      <c r="F722" s="73"/>
      <c r="G722" s="73">
        <v>229.41</v>
      </c>
      <c r="H722" s="73"/>
      <c r="I722" s="73">
        <v>0</v>
      </c>
      <c r="J722" s="73"/>
      <c r="K722" s="74">
        <f>I722*5.23%+I722</f>
        <v>0</v>
      </c>
      <c r="L722" s="74"/>
      <c r="M722" s="74">
        <f>K722*4.74%+K722</f>
        <v>0</v>
      </c>
      <c r="N722" s="74"/>
      <c r="O722" s="55">
        <f>M722*4.58%+M722</f>
        <v>0</v>
      </c>
      <c r="P722" s="55"/>
    </row>
    <row r="723" spans="1:16">
      <c r="A723" s="53" t="s">
        <v>5</v>
      </c>
      <c r="B723" s="54"/>
      <c r="C723" s="55">
        <v>11.11</v>
      </c>
      <c r="D723" s="55"/>
      <c r="E723" s="55">
        <v>0</v>
      </c>
      <c r="F723" s="55"/>
      <c r="G723" s="55">
        <v>0</v>
      </c>
      <c r="H723" s="55"/>
      <c r="I723" s="55">
        <v>70.099999999999994</v>
      </c>
      <c r="J723" s="55"/>
      <c r="K723" s="55">
        <f>I723*5.23%+I723</f>
        <v>73.766229999999993</v>
      </c>
      <c r="L723" s="55"/>
      <c r="M723" s="55">
        <f t="shared" ref="M723:M733" si="325">K723*4.74%+K723</f>
        <v>77.262749301999989</v>
      </c>
      <c r="N723" s="55"/>
      <c r="O723" s="55">
        <f t="shared" ref="O723:O733" si="326">M723*4.58%+M723</f>
        <v>80.801383220031582</v>
      </c>
      <c r="P723" s="55"/>
    </row>
    <row r="724" spans="1:16">
      <c r="A724" s="53" t="s">
        <v>6</v>
      </c>
      <c r="B724" s="54"/>
      <c r="C724" s="55">
        <v>0</v>
      </c>
      <c r="D724" s="55"/>
      <c r="E724" s="55">
        <v>0</v>
      </c>
      <c r="F724" s="55"/>
      <c r="G724" s="55">
        <v>137.41</v>
      </c>
      <c r="H724" s="55"/>
      <c r="I724" s="55">
        <v>0</v>
      </c>
      <c r="J724" s="55"/>
      <c r="K724" s="55">
        <f t="shared" ref="K724:K729" si="327">I724*5.23%+I724</f>
        <v>0</v>
      </c>
      <c r="L724" s="55"/>
      <c r="M724" s="55">
        <f t="shared" si="325"/>
        <v>0</v>
      </c>
      <c r="N724" s="55"/>
      <c r="O724" s="55">
        <f t="shared" si="326"/>
        <v>0</v>
      </c>
      <c r="P724" s="55"/>
    </row>
    <row r="725" spans="1:16">
      <c r="A725" s="53" t="s">
        <v>7</v>
      </c>
      <c r="B725" s="54"/>
      <c r="C725" s="55">
        <v>0</v>
      </c>
      <c r="D725" s="55"/>
      <c r="E725" s="55">
        <v>11635.71</v>
      </c>
      <c r="F725" s="55"/>
      <c r="G725" s="55">
        <v>113.79</v>
      </c>
      <c r="H725" s="55"/>
      <c r="I725" s="55">
        <v>22580.400000000001</v>
      </c>
      <c r="J725" s="55"/>
      <c r="K725" s="55">
        <f t="shared" si="327"/>
        <v>23761.354920000002</v>
      </c>
      <c r="L725" s="55"/>
      <c r="M725" s="55">
        <f t="shared" si="325"/>
        <v>24887.643143208003</v>
      </c>
      <c r="N725" s="55"/>
      <c r="O725" s="55">
        <f t="shared" si="326"/>
        <v>26027.49719916693</v>
      </c>
      <c r="P725" s="55"/>
    </row>
    <row r="726" spans="1:16">
      <c r="A726" s="53" t="s">
        <v>8</v>
      </c>
      <c r="B726" s="54"/>
      <c r="C726" s="55">
        <v>8.01</v>
      </c>
      <c r="D726" s="55"/>
      <c r="E726" s="55">
        <v>0</v>
      </c>
      <c r="F726" s="55"/>
      <c r="G726" s="55">
        <v>67.34</v>
      </c>
      <c r="H726" s="55"/>
      <c r="I726" s="55">
        <v>2148.89</v>
      </c>
      <c r="J726" s="55"/>
      <c r="K726" s="55">
        <f t="shared" si="327"/>
        <v>2261.2769469999998</v>
      </c>
      <c r="L726" s="55"/>
      <c r="M726" s="55">
        <f t="shared" si="325"/>
        <v>2368.4614742877998</v>
      </c>
      <c r="N726" s="55"/>
      <c r="O726" s="55">
        <f t="shared" si="326"/>
        <v>2476.9370098101808</v>
      </c>
      <c r="P726" s="55"/>
    </row>
    <row r="727" spans="1:16">
      <c r="A727" s="53" t="s">
        <v>9</v>
      </c>
      <c r="B727" s="54"/>
      <c r="C727" s="55">
        <v>123.91</v>
      </c>
      <c r="D727" s="55"/>
      <c r="E727" s="55">
        <v>0</v>
      </c>
      <c r="F727" s="55"/>
      <c r="G727" s="55">
        <v>231.61</v>
      </c>
      <c r="H727" s="55"/>
      <c r="I727" s="55">
        <v>37.229999999999997</v>
      </c>
      <c r="J727" s="55"/>
      <c r="K727" s="55">
        <f t="shared" si="327"/>
        <v>39.177128999999994</v>
      </c>
      <c r="L727" s="55"/>
      <c r="M727" s="55">
        <f t="shared" si="325"/>
        <v>41.034124914599992</v>
      </c>
      <c r="N727" s="55"/>
      <c r="O727" s="55">
        <f t="shared" si="326"/>
        <v>42.91348783568867</v>
      </c>
      <c r="P727" s="55"/>
    </row>
    <row r="728" spans="1:16">
      <c r="A728" s="53" t="s">
        <v>10</v>
      </c>
      <c r="B728" s="54"/>
      <c r="C728" s="55">
        <v>0</v>
      </c>
      <c r="D728" s="55"/>
      <c r="E728" s="55">
        <v>0</v>
      </c>
      <c r="F728" s="55"/>
      <c r="G728" s="55">
        <v>6440.73</v>
      </c>
      <c r="H728" s="55"/>
      <c r="I728" s="55">
        <v>4000</v>
      </c>
      <c r="J728" s="55"/>
      <c r="K728" s="55">
        <f t="shared" si="327"/>
        <v>4209.2</v>
      </c>
      <c r="L728" s="55"/>
      <c r="M728" s="55">
        <f t="shared" si="325"/>
        <v>4408.7160800000001</v>
      </c>
      <c r="N728" s="55"/>
      <c r="O728" s="55">
        <f t="shared" si="326"/>
        <v>4610.6352764640005</v>
      </c>
      <c r="P728" s="55"/>
    </row>
    <row r="729" spans="1:16">
      <c r="A729" s="53" t="s">
        <v>11</v>
      </c>
      <c r="B729" s="54"/>
      <c r="C729" s="55">
        <v>0</v>
      </c>
      <c r="D729" s="55"/>
      <c r="E729" s="55">
        <v>0</v>
      </c>
      <c r="F729" s="55"/>
      <c r="G729" s="55">
        <v>115.54</v>
      </c>
      <c r="H729" s="55"/>
      <c r="I729" s="55">
        <v>0</v>
      </c>
      <c r="J729" s="55"/>
      <c r="K729" s="55">
        <f t="shared" si="327"/>
        <v>0</v>
      </c>
      <c r="L729" s="55"/>
      <c r="M729" s="55">
        <f t="shared" si="325"/>
        <v>0</v>
      </c>
      <c r="N729" s="55"/>
      <c r="O729" s="55">
        <f t="shared" si="326"/>
        <v>0</v>
      </c>
      <c r="P729" s="55"/>
    </row>
    <row r="730" spans="1:16">
      <c r="A730" s="53" t="s">
        <v>12</v>
      </c>
      <c r="B730" s="54"/>
      <c r="C730" s="55">
        <v>0</v>
      </c>
      <c r="D730" s="55"/>
      <c r="E730" s="55">
        <v>0</v>
      </c>
      <c r="F730" s="55"/>
      <c r="G730" s="55">
        <v>447.58</v>
      </c>
      <c r="H730" s="55"/>
      <c r="I730" s="55">
        <v>4065.49</v>
      </c>
      <c r="J730" s="55"/>
      <c r="K730" s="55">
        <f>I730*5.23%+I730</f>
        <v>4278.115127</v>
      </c>
      <c r="L730" s="55"/>
      <c r="M730" s="55">
        <f t="shared" si="325"/>
        <v>4480.8977840198004</v>
      </c>
      <c r="N730" s="55"/>
      <c r="O730" s="55">
        <f t="shared" si="326"/>
        <v>4686.1229025279072</v>
      </c>
      <c r="P730" s="55"/>
    </row>
    <row r="731" spans="1:16">
      <c r="A731" s="53" t="s">
        <v>13</v>
      </c>
      <c r="B731" s="54"/>
      <c r="C731" s="55">
        <v>0</v>
      </c>
      <c r="D731" s="55"/>
      <c r="E731" s="55">
        <v>0</v>
      </c>
      <c r="F731" s="55"/>
      <c r="G731" s="55">
        <v>7.45</v>
      </c>
      <c r="H731" s="55"/>
      <c r="I731" s="55">
        <f>(C731+E731+G731)/3</f>
        <v>2.4833333333333334</v>
      </c>
      <c r="J731" s="55"/>
      <c r="K731" s="55">
        <f>I731*5.23%+I731</f>
        <v>2.6132116666666669</v>
      </c>
      <c r="L731" s="55"/>
      <c r="M731" s="55">
        <f t="shared" si="325"/>
        <v>2.7370778996666671</v>
      </c>
      <c r="N731" s="55"/>
      <c r="O731" s="55">
        <f t="shared" si="326"/>
        <v>2.8624360674714007</v>
      </c>
      <c r="P731" s="55"/>
    </row>
    <row r="732" spans="1:16">
      <c r="A732" s="53" t="s">
        <v>14</v>
      </c>
      <c r="B732" s="54"/>
      <c r="C732" s="55">
        <v>0</v>
      </c>
      <c r="D732" s="55"/>
      <c r="E732" s="55">
        <v>0</v>
      </c>
      <c r="F732" s="55"/>
      <c r="G732" s="55">
        <v>0</v>
      </c>
      <c r="H732" s="55"/>
      <c r="I732" s="55">
        <f>(C732+E732+G732)/3</f>
        <v>0</v>
      </c>
      <c r="J732" s="55"/>
      <c r="K732" s="55">
        <f t="shared" ref="K732:K733" si="328">I732*5.23%+I732</f>
        <v>0</v>
      </c>
      <c r="L732" s="55"/>
      <c r="M732" s="55">
        <f t="shared" si="325"/>
        <v>0</v>
      </c>
      <c r="N732" s="55"/>
      <c r="O732" s="55">
        <f t="shared" si="326"/>
        <v>0</v>
      </c>
      <c r="P732" s="55"/>
    </row>
    <row r="733" spans="1:16" ht="15.75" thickBot="1">
      <c r="A733" s="56" t="s">
        <v>15</v>
      </c>
      <c r="B733" s="57"/>
      <c r="C733" s="58">
        <v>0</v>
      </c>
      <c r="D733" s="58"/>
      <c r="E733" s="58">
        <v>0</v>
      </c>
      <c r="F733" s="58"/>
      <c r="G733" s="58">
        <v>36.17</v>
      </c>
      <c r="H733" s="58"/>
      <c r="I733" s="55">
        <f>(C733+E733+G733)/3</f>
        <v>12.056666666666667</v>
      </c>
      <c r="J733" s="55"/>
      <c r="K733" s="59">
        <f t="shared" si="328"/>
        <v>12.687230333333334</v>
      </c>
      <c r="L733" s="59"/>
      <c r="M733" s="59">
        <f t="shared" si="325"/>
        <v>13.288605051133334</v>
      </c>
      <c r="N733" s="59"/>
      <c r="O733" s="55">
        <f t="shared" si="326"/>
        <v>13.897223162475241</v>
      </c>
      <c r="P733" s="55"/>
    </row>
    <row r="734" spans="1:16" ht="15.75" thickBot="1">
      <c r="A734" s="60" t="s">
        <v>16</v>
      </c>
      <c r="B734" s="61"/>
      <c r="C734" s="62">
        <f>SUM(C722:D733)</f>
        <v>143.03</v>
      </c>
      <c r="D734" s="63"/>
      <c r="E734" s="63">
        <f>SUM(E722:F733)</f>
        <v>11635.71</v>
      </c>
      <c r="F734" s="63"/>
      <c r="G734" s="63">
        <f>SUM(G722:H733)</f>
        <v>7827.03</v>
      </c>
      <c r="H734" s="63"/>
      <c r="I734" s="63">
        <f>SUM(I722:J733)</f>
        <v>32916.649999999994</v>
      </c>
      <c r="J734" s="63"/>
      <c r="K734" s="63">
        <f>SUM(K722:L733)</f>
        <v>34638.190795000002</v>
      </c>
      <c r="L734" s="63"/>
      <c r="M734" s="63">
        <f>SUM(M722:N733)</f>
        <v>36280.041038683004</v>
      </c>
      <c r="N734" s="63"/>
      <c r="O734" s="63">
        <f>SUM(O722:P733)</f>
        <v>37941.666918254683</v>
      </c>
      <c r="P734" s="65"/>
    </row>
    <row r="736" spans="1:16">
      <c r="A736" s="50" t="s">
        <v>18</v>
      </c>
      <c r="B736" s="50"/>
    </row>
    <row r="737" spans="1:16">
      <c r="A737" s="51" t="s">
        <v>87</v>
      </c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</row>
    <row r="738" spans="1:16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</row>
    <row r="739" spans="1:16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</row>
    <row r="743" spans="1:16" ht="15.75">
      <c r="A743" s="81" t="s">
        <v>21</v>
      </c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</row>
    <row r="744" spans="1:16" ht="15.75">
      <c r="A744" s="81" t="str">
        <f>A3</f>
        <v>b) METODOLOGIA DE CÁLCULO DA RECEITA 2017</v>
      </c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</row>
    <row r="746" spans="1:16">
      <c r="A746" s="51" t="s">
        <v>0</v>
      </c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</row>
    <row r="747" spans="1:1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6">
      <c r="A748" s="50" t="s">
        <v>1</v>
      </c>
      <c r="B748" s="50"/>
      <c r="C748" s="50"/>
      <c r="D748" s="3"/>
      <c r="E748" s="78" t="s">
        <v>31</v>
      </c>
      <c r="F748" s="78"/>
      <c r="G748" s="78"/>
      <c r="H748" s="78"/>
      <c r="I748" s="78"/>
    </row>
    <row r="749" spans="1:16" ht="15.75" thickBot="1">
      <c r="A749" s="50"/>
      <c r="B749" s="50"/>
      <c r="C749" s="50"/>
      <c r="D749" s="3"/>
      <c r="E749" s="78"/>
      <c r="F749" s="78"/>
      <c r="G749" s="78"/>
    </row>
    <row r="750" spans="1:16">
      <c r="A750" s="52" t="s">
        <v>3</v>
      </c>
      <c r="B750" s="52"/>
      <c r="C750" s="52"/>
      <c r="D750" s="52"/>
      <c r="G750" s="79">
        <f>G9:L9</f>
        <v>2019</v>
      </c>
      <c r="H750" s="80"/>
      <c r="I750" s="79">
        <f t="shared" ref="I750" si="329">I9:N9</f>
        <v>2020</v>
      </c>
      <c r="J750" s="80"/>
      <c r="K750" s="79">
        <f t="shared" ref="K750" si="330">K9:P9</f>
        <v>2021</v>
      </c>
      <c r="L750" s="80"/>
    </row>
    <row r="751" spans="1:16" ht="15.75" thickBot="1">
      <c r="A751" s="52"/>
      <c r="B751" s="52"/>
      <c r="C751" s="52"/>
      <c r="D751" s="52"/>
      <c r="G751" s="66">
        <f>G10</f>
        <v>4.2500000000000003E-2</v>
      </c>
      <c r="H751" s="67"/>
      <c r="I751" s="66">
        <f t="shared" ref="I751" si="331">I10</f>
        <v>4.2599999999999999E-2</v>
      </c>
      <c r="J751" s="67"/>
      <c r="K751" s="66">
        <f t="shared" ref="K751" si="332">K10</f>
        <v>4.1599999999999998E-2</v>
      </c>
      <c r="L751" s="67"/>
    </row>
    <row r="752" spans="1:16" ht="15.75" thickBot="1">
      <c r="A752" s="4"/>
      <c r="B752" s="4"/>
      <c r="C752" s="4"/>
      <c r="D752" s="4"/>
      <c r="G752" s="6"/>
      <c r="H752" s="4"/>
      <c r="I752" s="6"/>
      <c r="J752" s="4"/>
      <c r="K752" s="6"/>
      <c r="L752" s="4"/>
    </row>
    <row r="753" spans="1:18" ht="15.75" thickBot="1">
      <c r="A753" s="68" t="s">
        <v>20</v>
      </c>
      <c r="B753" s="69"/>
      <c r="C753" s="70">
        <f>C12:P12</f>
        <v>2013</v>
      </c>
      <c r="D753" s="70"/>
      <c r="E753" s="70">
        <f t="shared" ref="E753" si="333">E12:R12</f>
        <v>2014</v>
      </c>
      <c r="F753" s="70"/>
      <c r="G753" s="70">
        <f t="shared" ref="G753" si="334">G12:T12</f>
        <v>2015</v>
      </c>
      <c r="H753" s="70"/>
      <c r="I753" s="70">
        <f t="shared" ref="I753" si="335">I12:V12</f>
        <v>2016</v>
      </c>
      <c r="J753" s="70"/>
      <c r="K753" s="70">
        <f t="shared" ref="K753" si="336">K12:X12</f>
        <v>2017</v>
      </c>
      <c r="L753" s="70"/>
      <c r="M753" s="70">
        <f t="shared" ref="M753" si="337">M12:Z12</f>
        <v>2018</v>
      </c>
      <c r="N753" s="70"/>
      <c r="O753" s="70">
        <f t="shared" ref="O753" si="338">O12:AB12</f>
        <v>2019</v>
      </c>
      <c r="P753" s="70"/>
    </row>
    <row r="754" spans="1:18">
      <c r="A754" s="71" t="s">
        <v>4</v>
      </c>
      <c r="B754" s="72"/>
      <c r="C754" s="73">
        <v>195600.96</v>
      </c>
      <c r="D754" s="73"/>
      <c r="E754" s="73">
        <v>234520.24</v>
      </c>
      <c r="F754" s="73"/>
      <c r="G754" s="73">
        <v>248805.74</v>
      </c>
      <c r="H754" s="73"/>
      <c r="I754" s="73">
        <v>242067.7</v>
      </c>
      <c r="J754" s="73"/>
      <c r="K754" s="74">
        <f>I754*5.23%+I754</f>
        <v>254727.84071000002</v>
      </c>
      <c r="L754" s="74"/>
      <c r="M754" s="74">
        <f>K754*4.74%+K754</f>
        <v>266801.94035965402</v>
      </c>
      <c r="N754" s="74"/>
      <c r="O754" s="55">
        <f>M754*4.58%+M754</f>
        <v>279021.46922812617</v>
      </c>
      <c r="P754" s="55"/>
    </row>
    <row r="755" spans="1:18">
      <c r="A755" s="53" t="s">
        <v>5</v>
      </c>
      <c r="B755" s="54"/>
      <c r="C755" s="55">
        <v>143643.95000000001</v>
      </c>
      <c r="D755" s="55"/>
      <c r="E755" s="55">
        <v>172867.96</v>
      </c>
      <c r="F755" s="55"/>
      <c r="G755" s="55">
        <v>168923.73</v>
      </c>
      <c r="H755" s="55"/>
      <c r="I755" s="55">
        <v>150291.35999999999</v>
      </c>
      <c r="J755" s="55"/>
      <c r="K755" s="55">
        <f>I755*5.23%+I755</f>
        <v>158151.59812799998</v>
      </c>
      <c r="L755" s="55"/>
      <c r="M755" s="55">
        <f t="shared" ref="M755:M765" si="339">K755*4.74%+K755</f>
        <v>165647.98387926718</v>
      </c>
      <c r="N755" s="55"/>
      <c r="O755" s="55">
        <f t="shared" ref="O755:O765" si="340">M755*4.58%+M755</f>
        <v>173234.66154093761</v>
      </c>
      <c r="P755" s="55"/>
    </row>
    <row r="756" spans="1:18">
      <c r="A756" s="53" t="s">
        <v>6</v>
      </c>
      <c r="B756" s="54"/>
      <c r="C756" s="55">
        <v>133520.64000000001</v>
      </c>
      <c r="D756" s="55"/>
      <c r="E756" s="55">
        <v>173405.68</v>
      </c>
      <c r="F756" s="55"/>
      <c r="G756" s="55">
        <v>195683.43</v>
      </c>
      <c r="H756" s="55"/>
      <c r="I756" s="55">
        <v>276121.37</v>
      </c>
      <c r="J756" s="55"/>
      <c r="K756" s="55">
        <f t="shared" ref="K756:K761" si="341">I756*5.23%+I756</f>
        <v>290562.517651</v>
      </c>
      <c r="L756" s="55"/>
      <c r="M756" s="55">
        <f t="shared" si="339"/>
        <v>304335.1809876574</v>
      </c>
      <c r="N756" s="55"/>
      <c r="O756" s="55">
        <f t="shared" si="340"/>
        <v>318273.73227689211</v>
      </c>
      <c r="P756" s="55"/>
    </row>
    <row r="757" spans="1:18">
      <c r="A757" s="53" t="s">
        <v>7</v>
      </c>
      <c r="B757" s="54"/>
      <c r="C757" s="55">
        <v>161584.57</v>
      </c>
      <c r="D757" s="55"/>
      <c r="E757" s="55">
        <v>185485.3</v>
      </c>
      <c r="F757" s="55"/>
      <c r="G757" s="55">
        <v>160393.54</v>
      </c>
      <c r="H757" s="55"/>
      <c r="I757" s="55">
        <v>247391.96</v>
      </c>
      <c r="J757" s="55"/>
      <c r="K757" s="55">
        <f t="shared" si="341"/>
        <v>260330.55950800001</v>
      </c>
      <c r="L757" s="55"/>
      <c r="M757" s="55">
        <f t="shared" si="339"/>
        <v>272670.22802867921</v>
      </c>
      <c r="N757" s="55"/>
      <c r="O757" s="55">
        <f t="shared" si="340"/>
        <v>285158.52447239269</v>
      </c>
      <c r="P757" s="55"/>
    </row>
    <row r="758" spans="1:18">
      <c r="A758" s="53" t="s">
        <v>8</v>
      </c>
      <c r="B758" s="54"/>
      <c r="C758" s="55">
        <v>152960.13</v>
      </c>
      <c r="D758" s="55"/>
      <c r="E758" s="55">
        <v>195569.48</v>
      </c>
      <c r="F758" s="55"/>
      <c r="G758" s="55">
        <v>261233.9</v>
      </c>
      <c r="H758" s="55"/>
      <c r="I758" s="55">
        <v>233629.18</v>
      </c>
      <c r="J758" s="55"/>
      <c r="K758" s="55">
        <f t="shared" si="341"/>
        <v>245847.986114</v>
      </c>
      <c r="L758" s="55"/>
      <c r="M758" s="55">
        <f t="shared" si="339"/>
        <v>257501.18065580359</v>
      </c>
      <c r="N758" s="55"/>
      <c r="O758" s="55">
        <f t="shared" si="340"/>
        <v>269294.73472983937</v>
      </c>
      <c r="P758" s="55"/>
    </row>
    <row r="759" spans="1:18">
      <c r="A759" s="53" t="s">
        <v>9</v>
      </c>
      <c r="B759" s="54"/>
      <c r="C759" s="55">
        <v>162290.35</v>
      </c>
      <c r="D759" s="55"/>
      <c r="E759" s="55">
        <v>167844.35</v>
      </c>
      <c r="F759" s="55"/>
      <c r="G759" s="55">
        <v>190740.47</v>
      </c>
      <c r="H759" s="55"/>
      <c r="I759" s="55">
        <v>199040.6</v>
      </c>
      <c r="J759" s="55"/>
      <c r="K759" s="55">
        <f t="shared" si="341"/>
        <v>209450.42337999999</v>
      </c>
      <c r="L759" s="55"/>
      <c r="M759" s="55">
        <f t="shared" si="339"/>
        <v>219378.37344821199</v>
      </c>
      <c r="N759" s="55"/>
      <c r="O759" s="55">
        <f t="shared" si="340"/>
        <v>229425.90295214011</v>
      </c>
      <c r="P759" s="55"/>
    </row>
    <row r="760" spans="1:18">
      <c r="A760" s="53" t="s">
        <v>10</v>
      </c>
      <c r="B760" s="54"/>
      <c r="C760" s="55">
        <v>162914</v>
      </c>
      <c r="D760" s="55"/>
      <c r="E760" s="55">
        <v>179130.23999999999</v>
      </c>
      <c r="F760" s="55"/>
      <c r="G760" s="55">
        <v>198495.53</v>
      </c>
      <c r="H760" s="55"/>
      <c r="I760" s="55">
        <v>193439.22</v>
      </c>
      <c r="J760" s="55"/>
      <c r="K760" s="55">
        <f t="shared" si="341"/>
        <v>203556.09120600001</v>
      </c>
      <c r="L760" s="55"/>
      <c r="M760" s="55">
        <f t="shared" si="339"/>
        <v>213204.64992916441</v>
      </c>
      <c r="N760" s="55"/>
      <c r="O760" s="55">
        <f t="shared" si="340"/>
        <v>222969.42289592014</v>
      </c>
      <c r="P760" s="55"/>
    </row>
    <row r="761" spans="1:18">
      <c r="A761" s="53" t="s">
        <v>11</v>
      </c>
      <c r="B761" s="54"/>
      <c r="C761" s="55">
        <v>146928.46</v>
      </c>
      <c r="D761" s="55"/>
      <c r="E761" s="55">
        <v>176327.59</v>
      </c>
      <c r="F761" s="55"/>
      <c r="G761" s="55">
        <v>164489.98000000001</v>
      </c>
      <c r="H761" s="55"/>
      <c r="I761" s="55">
        <v>203760.89</v>
      </c>
      <c r="J761" s="55"/>
      <c r="K761" s="55">
        <f t="shared" si="341"/>
        <v>214417.58454700001</v>
      </c>
      <c r="L761" s="55"/>
      <c r="M761" s="55">
        <f t="shared" si="339"/>
        <v>224580.9780545278</v>
      </c>
      <c r="N761" s="55"/>
      <c r="O761" s="55">
        <f t="shared" si="340"/>
        <v>234866.78684942517</v>
      </c>
      <c r="P761" s="55"/>
    </row>
    <row r="762" spans="1:18">
      <c r="A762" s="53" t="s">
        <v>12</v>
      </c>
      <c r="B762" s="54"/>
      <c r="C762" s="55">
        <v>138009.37</v>
      </c>
      <c r="D762" s="55"/>
      <c r="E762" s="55">
        <v>169072.52</v>
      </c>
      <c r="F762" s="55"/>
      <c r="G762" s="55">
        <v>216635.93</v>
      </c>
      <c r="H762" s="55"/>
      <c r="I762" s="55">
        <v>197216.21</v>
      </c>
      <c r="J762" s="55"/>
      <c r="K762" s="55">
        <f>I762*5.23%+I762</f>
        <v>207530.61778299999</v>
      </c>
      <c r="L762" s="55"/>
      <c r="M762" s="55">
        <f t="shared" si="339"/>
        <v>217367.5690659142</v>
      </c>
      <c r="N762" s="55"/>
      <c r="O762" s="55">
        <f t="shared" si="340"/>
        <v>227323.00372913308</v>
      </c>
      <c r="P762" s="55"/>
      <c r="R762" s="7"/>
    </row>
    <row r="763" spans="1:18">
      <c r="A763" s="53" t="s">
        <v>13</v>
      </c>
      <c r="B763" s="54"/>
      <c r="C763" s="55">
        <v>164782.13</v>
      </c>
      <c r="D763" s="55"/>
      <c r="E763" s="55">
        <v>189905.19</v>
      </c>
      <c r="F763" s="55"/>
      <c r="G763" s="55">
        <v>184692.98</v>
      </c>
      <c r="H763" s="55"/>
      <c r="I763" s="55">
        <f>(C763+E763+G763)/3</f>
        <v>179793.43333333335</v>
      </c>
      <c r="J763" s="55"/>
      <c r="K763" s="55">
        <f>I763*5.23%+I763</f>
        <v>189196.62989666668</v>
      </c>
      <c r="L763" s="55"/>
      <c r="M763" s="55">
        <f t="shared" si="339"/>
        <v>198164.55015376868</v>
      </c>
      <c r="N763" s="55"/>
      <c r="O763" s="55">
        <f t="shared" si="340"/>
        <v>207240.48655081127</v>
      </c>
      <c r="P763" s="55"/>
    </row>
    <row r="764" spans="1:18">
      <c r="A764" s="53" t="s">
        <v>14</v>
      </c>
      <c r="B764" s="54"/>
      <c r="C764" s="55">
        <v>163970.49</v>
      </c>
      <c r="D764" s="55"/>
      <c r="E764" s="55">
        <v>178633.81</v>
      </c>
      <c r="F764" s="55"/>
      <c r="G764" s="55">
        <v>186302.52</v>
      </c>
      <c r="H764" s="55"/>
      <c r="I764" s="55">
        <f>(C764+E764+G764)/3</f>
        <v>176302.27333333332</v>
      </c>
      <c r="J764" s="55"/>
      <c r="K764" s="55">
        <f t="shared" ref="K764:K765" si="342">I764*5.23%+I764</f>
        <v>185522.88222866665</v>
      </c>
      <c r="L764" s="55"/>
      <c r="M764" s="55">
        <f t="shared" si="339"/>
        <v>194316.66684630545</v>
      </c>
      <c r="N764" s="55"/>
      <c r="O764" s="55">
        <f t="shared" si="340"/>
        <v>203216.37018786624</v>
      </c>
      <c r="P764" s="55"/>
      <c r="R764" s="7"/>
    </row>
    <row r="765" spans="1:18" ht="15.75" thickBot="1">
      <c r="A765" s="56" t="s">
        <v>15</v>
      </c>
      <c r="B765" s="57"/>
      <c r="C765" s="58">
        <v>163069.75</v>
      </c>
      <c r="D765" s="58"/>
      <c r="E765" s="55">
        <v>232008.46</v>
      </c>
      <c r="F765" s="55"/>
      <c r="G765" s="58">
        <v>240927.98</v>
      </c>
      <c r="H765" s="58"/>
      <c r="I765" s="55">
        <f>(C765+E765+G765)/3+120000</f>
        <v>332002.06333333335</v>
      </c>
      <c r="J765" s="55"/>
      <c r="K765" s="59">
        <f t="shared" si="342"/>
        <v>349365.77124566666</v>
      </c>
      <c r="L765" s="59"/>
      <c r="M765" s="59">
        <f t="shared" si="339"/>
        <v>365925.70880271128</v>
      </c>
      <c r="N765" s="59"/>
      <c r="O765" s="55">
        <f t="shared" si="340"/>
        <v>382685.10626587545</v>
      </c>
      <c r="P765" s="55"/>
    </row>
    <row r="766" spans="1:18" ht="15.75" thickBot="1">
      <c r="A766" s="60" t="s">
        <v>16</v>
      </c>
      <c r="B766" s="61"/>
      <c r="C766" s="62">
        <f>SUM(C754:D765)</f>
        <v>1889274.8</v>
      </c>
      <c r="D766" s="63"/>
      <c r="E766" s="63">
        <f>SUM(E754:F765)</f>
        <v>2254770.8200000003</v>
      </c>
      <c r="F766" s="63"/>
      <c r="G766" s="63">
        <f>SUM(G754:H765)</f>
        <v>2417325.73</v>
      </c>
      <c r="H766" s="63"/>
      <c r="I766" s="63">
        <f>SUM(I754:J765)</f>
        <v>2631056.2599999998</v>
      </c>
      <c r="J766" s="63"/>
      <c r="K766" s="63">
        <f>SUM(K754:L765)</f>
        <v>2768660.5023980001</v>
      </c>
      <c r="L766" s="63"/>
      <c r="M766" s="63">
        <f>SUM(M754:N765)</f>
        <v>2899895.0102116652</v>
      </c>
      <c r="N766" s="63"/>
      <c r="O766" s="63">
        <f>SUM(O754:P765)</f>
        <v>3032710.2016793597</v>
      </c>
      <c r="P766" s="65"/>
    </row>
    <row r="767" spans="1:18" ht="15.75" thickBot="1">
      <c r="A767" s="85" t="s">
        <v>17</v>
      </c>
      <c r="B767" s="86"/>
      <c r="C767" s="87"/>
      <c r="D767" s="88"/>
      <c r="E767" s="84">
        <f>E766*100/C766-100</f>
        <v>19.345836825855102</v>
      </c>
      <c r="F767" s="84"/>
      <c r="G767" s="84">
        <f>G766*100/E766-100</f>
        <v>7.2093761617865795</v>
      </c>
      <c r="H767" s="84"/>
      <c r="I767" s="84">
        <f>I766*100/G766-100</f>
        <v>8.8416106835548334</v>
      </c>
      <c r="J767" s="84"/>
      <c r="K767" s="84">
        <f>K766*100/I766-100</f>
        <v>5.2300000000000182</v>
      </c>
      <c r="L767" s="84"/>
      <c r="M767" s="84">
        <f>M766*100/K766-100</f>
        <v>4.7399999999999949</v>
      </c>
      <c r="N767" s="84"/>
      <c r="O767" s="84">
        <f>O766*100/M766-100</f>
        <v>4.5800000000000125</v>
      </c>
      <c r="P767" s="84"/>
    </row>
    <row r="769" spans="1:16">
      <c r="A769" s="50" t="s">
        <v>18</v>
      </c>
      <c r="B769" s="50"/>
    </row>
    <row r="770" spans="1:16">
      <c r="A770" s="51" t="str">
        <f>A62</f>
        <v>a) Em 2017 foi utilizado o valor efetivamente arrecadado até o mês de setembro e lançado pela média, o valor a arrecadar para os últimos 03 meses.</v>
      </c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</row>
    <row r="771" spans="1:16">
      <c r="A771" s="51" t="str">
        <f t="shared" ref="A771:A772" si="343">A63</f>
        <v>b) Índice de preço corresponde à Inflação projetada para o exercício. A base para 2019 é de 4,25%, 2020 de 4,26% e 2021 é de 4,16% conforme projeção do Banco Central</v>
      </c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</row>
    <row r="772" spans="1:16">
      <c r="A772" s="51" t="str">
        <f t="shared" si="343"/>
        <v>c) CR* - crescimento real</v>
      </c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</row>
    <row r="773" spans="1:16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</row>
    <row r="775" spans="1:16" ht="15.75">
      <c r="A775" s="81" t="s">
        <v>21</v>
      </c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</row>
    <row r="776" spans="1:16" ht="15.75">
      <c r="A776" s="81" t="str">
        <f>A3</f>
        <v>b) METODOLOGIA DE CÁLCULO DA RECEITA 2017</v>
      </c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</row>
    <row r="778" spans="1:16">
      <c r="A778" s="51" t="s">
        <v>0</v>
      </c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</row>
    <row r="779" spans="1:1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6">
      <c r="A780" s="50" t="s">
        <v>1</v>
      </c>
      <c r="B780" s="50"/>
      <c r="C780" s="50"/>
      <c r="D780" s="3"/>
      <c r="E780" s="9" t="s">
        <v>72</v>
      </c>
      <c r="F780" s="9"/>
      <c r="G780" s="9"/>
      <c r="H780" s="9"/>
      <c r="I780" s="9"/>
    </row>
    <row r="781" spans="1:16" ht="15.75" thickBot="1">
      <c r="A781" s="50"/>
      <c r="B781" s="50"/>
      <c r="C781" s="50"/>
      <c r="D781" s="3"/>
      <c r="E781" s="78"/>
      <c r="F781" s="78"/>
      <c r="G781" s="78"/>
    </row>
    <row r="782" spans="1:16">
      <c r="A782" s="52" t="s">
        <v>3</v>
      </c>
      <c r="B782" s="52"/>
      <c r="C782" s="52"/>
      <c r="D782" s="52"/>
      <c r="G782" s="79">
        <f>G9:L9</f>
        <v>2019</v>
      </c>
      <c r="H782" s="80"/>
      <c r="I782" s="79">
        <f t="shared" ref="I782" si="344">I9:N9</f>
        <v>2020</v>
      </c>
      <c r="J782" s="80"/>
      <c r="K782" s="79">
        <f t="shared" ref="K782" si="345">K9:P9</f>
        <v>2021</v>
      </c>
      <c r="L782" s="80"/>
    </row>
    <row r="783" spans="1:16" ht="15.75" thickBot="1">
      <c r="A783" s="52"/>
      <c r="B783" s="52"/>
      <c r="C783" s="52"/>
      <c r="D783" s="52"/>
      <c r="G783" s="66">
        <f>G10</f>
        <v>4.2500000000000003E-2</v>
      </c>
      <c r="H783" s="67"/>
      <c r="I783" s="66">
        <f t="shared" ref="I783" si="346">I10</f>
        <v>4.2599999999999999E-2</v>
      </c>
      <c r="J783" s="67"/>
      <c r="K783" s="66">
        <f t="shared" ref="K783" si="347">K10</f>
        <v>4.1599999999999998E-2</v>
      </c>
      <c r="L783" s="67"/>
    </row>
    <row r="784" spans="1:16" ht="15.75" thickBot="1">
      <c r="A784" s="4"/>
      <c r="B784" s="4"/>
      <c r="C784" s="4"/>
      <c r="D784" s="4"/>
      <c r="G784" s="6"/>
      <c r="H784" s="4"/>
      <c r="I784" s="6"/>
      <c r="J784" s="4"/>
      <c r="K784" s="6"/>
      <c r="L784" s="4"/>
    </row>
    <row r="785" spans="1:16" ht="15.75" thickBot="1">
      <c r="A785" s="68" t="s">
        <v>20</v>
      </c>
      <c r="B785" s="69"/>
      <c r="C785" s="70">
        <f>C12:P12</f>
        <v>2013</v>
      </c>
      <c r="D785" s="70"/>
      <c r="E785" s="70">
        <f t="shared" ref="E785" si="348">E12:R12</f>
        <v>2014</v>
      </c>
      <c r="F785" s="70"/>
      <c r="G785" s="70">
        <f t="shared" ref="G785" si="349">G12:T12</f>
        <v>2015</v>
      </c>
      <c r="H785" s="70"/>
      <c r="I785" s="70">
        <f t="shared" ref="I785" si="350">I12:V12</f>
        <v>2016</v>
      </c>
      <c r="J785" s="70"/>
      <c r="K785" s="70">
        <f t="shared" ref="K785" si="351">K12:X12</f>
        <v>2017</v>
      </c>
      <c r="L785" s="70"/>
      <c r="M785" s="70">
        <f t="shared" ref="M785" si="352">M12:Z12</f>
        <v>2018</v>
      </c>
      <c r="N785" s="70"/>
      <c r="O785" s="70">
        <f t="shared" ref="O785" si="353">O12:AB12</f>
        <v>2019</v>
      </c>
      <c r="P785" s="70"/>
    </row>
    <row r="786" spans="1:16">
      <c r="A786" s="71" t="s">
        <v>4</v>
      </c>
      <c r="B786" s="72"/>
      <c r="C786" s="73">
        <v>0</v>
      </c>
      <c r="D786" s="73"/>
      <c r="E786" s="73">
        <v>47113.81</v>
      </c>
      <c r="F786" s="73"/>
      <c r="G786" s="73">
        <v>4166.08</v>
      </c>
      <c r="H786" s="73"/>
      <c r="I786" s="73">
        <v>0</v>
      </c>
      <c r="J786" s="73"/>
      <c r="K786" s="74">
        <f>I786*5.23%+I786</f>
        <v>0</v>
      </c>
      <c r="L786" s="74"/>
      <c r="M786" s="74">
        <f>K786*4.74%+K786</f>
        <v>0</v>
      </c>
      <c r="N786" s="74"/>
      <c r="O786" s="55">
        <f>M786*4.58%+M786</f>
        <v>0</v>
      </c>
      <c r="P786" s="55"/>
    </row>
    <row r="787" spans="1:16">
      <c r="A787" s="53" t="s">
        <v>5</v>
      </c>
      <c r="B787" s="54"/>
      <c r="C787" s="55">
        <v>0</v>
      </c>
      <c r="D787" s="55"/>
      <c r="E787" s="55">
        <v>0</v>
      </c>
      <c r="F787" s="55"/>
      <c r="G787" s="55">
        <v>0</v>
      </c>
      <c r="H787" s="55"/>
      <c r="I787" s="55">
        <v>0</v>
      </c>
      <c r="J787" s="55"/>
      <c r="K787" s="55">
        <f>I787*5.23%+I787</f>
        <v>0</v>
      </c>
      <c r="L787" s="55"/>
      <c r="M787" s="55">
        <f t="shared" ref="M787:M797" si="354">K787*4.74%+K787</f>
        <v>0</v>
      </c>
      <c r="N787" s="55"/>
      <c r="O787" s="55">
        <f t="shared" ref="O787:O797" si="355">M787*4.58%+M787</f>
        <v>0</v>
      </c>
      <c r="P787" s="55"/>
    </row>
    <row r="788" spans="1:16">
      <c r="A788" s="53" t="s">
        <v>6</v>
      </c>
      <c r="B788" s="54"/>
      <c r="C788" s="55">
        <v>0</v>
      </c>
      <c r="D788" s="55"/>
      <c r="E788" s="55">
        <v>0</v>
      </c>
      <c r="F788" s="55"/>
      <c r="G788" s="55">
        <v>0</v>
      </c>
      <c r="H788" s="55"/>
      <c r="I788" s="55">
        <v>0</v>
      </c>
      <c r="J788" s="55"/>
      <c r="K788" s="55">
        <f t="shared" ref="K788:K793" si="356">I788*5.23%+I788</f>
        <v>0</v>
      </c>
      <c r="L788" s="55"/>
      <c r="M788" s="55">
        <f t="shared" si="354"/>
        <v>0</v>
      </c>
      <c r="N788" s="55"/>
      <c r="O788" s="55">
        <f t="shared" si="355"/>
        <v>0</v>
      </c>
      <c r="P788" s="55"/>
    </row>
    <row r="789" spans="1:16">
      <c r="A789" s="53" t="s">
        <v>7</v>
      </c>
      <c r="B789" s="54"/>
      <c r="C789" s="55">
        <v>47033.5</v>
      </c>
      <c r="D789" s="55"/>
      <c r="E789" s="55">
        <v>56337.919999999998</v>
      </c>
      <c r="F789" s="55"/>
      <c r="G789" s="55">
        <v>58653.1</v>
      </c>
      <c r="H789" s="55"/>
      <c r="I789" s="55">
        <v>63728.56</v>
      </c>
      <c r="J789" s="55"/>
      <c r="K789" s="55">
        <f t="shared" si="356"/>
        <v>67061.563687999995</v>
      </c>
      <c r="L789" s="55"/>
      <c r="M789" s="55">
        <f t="shared" si="354"/>
        <v>70240.281806811196</v>
      </c>
      <c r="N789" s="55"/>
      <c r="O789" s="55">
        <f t="shared" si="355"/>
        <v>73457.286713563153</v>
      </c>
      <c r="P789" s="55"/>
    </row>
    <row r="790" spans="1:16">
      <c r="A790" s="53" t="s">
        <v>8</v>
      </c>
      <c r="B790" s="54"/>
      <c r="C790" s="55">
        <v>47113.81</v>
      </c>
      <c r="D790" s="55"/>
      <c r="E790" s="55">
        <v>56337.93</v>
      </c>
      <c r="F790" s="55"/>
      <c r="G790" s="55">
        <v>58653.1</v>
      </c>
      <c r="H790" s="55"/>
      <c r="I790" s="55">
        <v>63702.9</v>
      </c>
      <c r="J790" s="55"/>
      <c r="K790" s="55">
        <f t="shared" si="356"/>
        <v>67034.561669999996</v>
      </c>
      <c r="L790" s="55"/>
      <c r="M790" s="55">
        <f t="shared" si="354"/>
        <v>70211.99989315799</v>
      </c>
      <c r="N790" s="55"/>
      <c r="O790" s="55">
        <f t="shared" si="355"/>
        <v>73427.70948826462</v>
      </c>
      <c r="P790" s="55"/>
    </row>
    <row r="791" spans="1:16">
      <c r="A791" s="53" t="s">
        <v>9</v>
      </c>
      <c r="B791" s="54"/>
      <c r="C791" s="55">
        <v>0</v>
      </c>
      <c r="D791" s="55"/>
      <c r="E791" s="55">
        <v>58893.41</v>
      </c>
      <c r="F791" s="55"/>
      <c r="G791" s="55">
        <v>58653.1</v>
      </c>
      <c r="H791" s="55"/>
      <c r="I791" s="55">
        <v>63702.9</v>
      </c>
      <c r="J791" s="55"/>
      <c r="K791" s="55">
        <f t="shared" si="356"/>
        <v>67034.561669999996</v>
      </c>
      <c r="L791" s="55"/>
      <c r="M791" s="55">
        <f t="shared" si="354"/>
        <v>70211.99989315799</v>
      </c>
      <c r="N791" s="55"/>
      <c r="O791" s="55">
        <f t="shared" si="355"/>
        <v>73427.70948826462</v>
      </c>
      <c r="P791" s="55"/>
    </row>
    <row r="792" spans="1:16">
      <c r="A792" s="53" t="s">
        <v>10</v>
      </c>
      <c r="B792" s="54"/>
      <c r="C792" s="55">
        <v>94227.62</v>
      </c>
      <c r="D792" s="55"/>
      <c r="E792" s="55">
        <v>63059.19</v>
      </c>
      <c r="F792" s="55"/>
      <c r="G792" s="55">
        <v>58653.1</v>
      </c>
      <c r="H792" s="55"/>
      <c r="I792" s="55">
        <v>63702.9</v>
      </c>
      <c r="J792" s="55"/>
      <c r="K792" s="55">
        <f t="shared" si="356"/>
        <v>67034.561669999996</v>
      </c>
      <c r="L792" s="55"/>
      <c r="M792" s="55">
        <f t="shared" si="354"/>
        <v>70211.99989315799</v>
      </c>
      <c r="N792" s="55"/>
      <c r="O792" s="55">
        <f t="shared" si="355"/>
        <v>73427.70948826462</v>
      </c>
      <c r="P792" s="55"/>
    </row>
    <row r="793" spans="1:16">
      <c r="A793" s="53" t="s">
        <v>11</v>
      </c>
      <c r="B793" s="54"/>
      <c r="C793" s="55">
        <v>47113.81</v>
      </c>
      <c r="D793" s="55"/>
      <c r="E793" s="55">
        <v>59698.559999999998</v>
      </c>
      <c r="F793" s="55"/>
      <c r="G793" s="55">
        <v>0</v>
      </c>
      <c r="H793" s="55"/>
      <c r="I793" s="55">
        <v>63702.9</v>
      </c>
      <c r="J793" s="55"/>
      <c r="K793" s="55">
        <f t="shared" si="356"/>
        <v>67034.561669999996</v>
      </c>
      <c r="L793" s="55"/>
      <c r="M793" s="55">
        <f t="shared" si="354"/>
        <v>70211.99989315799</v>
      </c>
      <c r="N793" s="55"/>
      <c r="O793" s="55">
        <f t="shared" si="355"/>
        <v>73427.70948826462</v>
      </c>
      <c r="P793" s="55"/>
    </row>
    <row r="794" spans="1:16">
      <c r="A794" s="53" t="s">
        <v>12</v>
      </c>
      <c r="B794" s="54"/>
      <c r="C794" s="55">
        <v>47113.81</v>
      </c>
      <c r="D794" s="55"/>
      <c r="E794" s="55">
        <v>59698.559999999998</v>
      </c>
      <c r="F794" s="55"/>
      <c r="G794" s="55">
        <v>2069.4</v>
      </c>
      <c r="H794" s="55"/>
      <c r="I794" s="55">
        <v>63702.9</v>
      </c>
      <c r="J794" s="55"/>
      <c r="K794" s="55">
        <f>I794*5.23%+I794</f>
        <v>67034.561669999996</v>
      </c>
      <c r="L794" s="55"/>
      <c r="M794" s="55">
        <f t="shared" si="354"/>
        <v>70211.99989315799</v>
      </c>
      <c r="N794" s="55"/>
      <c r="O794" s="55">
        <f t="shared" si="355"/>
        <v>73427.70948826462</v>
      </c>
      <c r="P794" s="55"/>
    </row>
    <row r="795" spans="1:16">
      <c r="A795" s="53" t="s">
        <v>13</v>
      </c>
      <c r="B795" s="54"/>
      <c r="C795" s="55">
        <v>47113.81</v>
      </c>
      <c r="D795" s="55"/>
      <c r="E795" s="55">
        <v>112675.86</v>
      </c>
      <c r="F795" s="55"/>
      <c r="G795" s="55">
        <v>117306.2</v>
      </c>
      <c r="H795" s="55"/>
      <c r="I795" s="55">
        <f>(C795+E795+G795)/3</f>
        <v>92365.29</v>
      </c>
      <c r="J795" s="55"/>
      <c r="K795" s="55">
        <f>I795*5.23%+I795</f>
        <v>97195.994666999992</v>
      </c>
      <c r="L795" s="55"/>
      <c r="M795" s="55">
        <f t="shared" si="354"/>
        <v>101803.08481421579</v>
      </c>
      <c r="N795" s="55"/>
      <c r="O795" s="55">
        <f t="shared" si="355"/>
        <v>106465.66609870688</v>
      </c>
      <c r="P795" s="55"/>
    </row>
    <row r="796" spans="1:16">
      <c r="A796" s="53" t="s">
        <v>14</v>
      </c>
      <c r="B796" s="54"/>
      <c r="C796" s="55">
        <v>47113.81</v>
      </c>
      <c r="D796" s="55"/>
      <c r="E796" s="55">
        <v>0</v>
      </c>
      <c r="F796" s="55"/>
      <c r="G796" s="55">
        <v>58653.1</v>
      </c>
      <c r="H796" s="55"/>
      <c r="I796" s="55">
        <f>(C796+E796+G796)/3</f>
        <v>35255.636666666665</v>
      </c>
      <c r="J796" s="55"/>
      <c r="K796" s="55">
        <f t="shared" ref="K796:K797" si="357">I796*5.23%+I796</f>
        <v>37099.506464333332</v>
      </c>
      <c r="L796" s="55"/>
      <c r="M796" s="55">
        <f t="shared" si="354"/>
        <v>38858.023070742733</v>
      </c>
      <c r="N796" s="55"/>
      <c r="O796" s="55">
        <f t="shared" si="355"/>
        <v>40637.720527382749</v>
      </c>
      <c r="P796" s="55"/>
    </row>
    <row r="797" spans="1:16" ht="15.75" thickBot="1">
      <c r="A797" s="56" t="s">
        <v>15</v>
      </c>
      <c r="B797" s="57"/>
      <c r="C797" s="58">
        <v>47113.81</v>
      </c>
      <c r="D797" s="58"/>
      <c r="E797" s="55">
        <v>117430.44</v>
      </c>
      <c r="F797" s="55"/>
      <c r="G797" s="58">
        <v>175959.3</v>
      </c>
      <c r="H797" s="58"/>
      <c r="I797" s="55">
        <f>(C797+E797+G797)/3</f>
        <v>113501.18333333333</v>
      </c>
      <c r="J797" s="55"/>
      <c r="K797" s="59">
        <f t="shared" si="357"/>
        <v>119437.29522166667</v>
      </c>
      <c r="L797" s="59"/>
      <c r="M797" s="59">
        <f t="shared" si="354"/>
        <v>125098.62301517368</v>
      </c>
      <c r="N797" s="59"/>
      <c r="O797" s="55">
        <f t="shared" si="355"/>
        <v>130828.13994926863</v>
      </c>
      <c r="P797" s="55"/>
    </row>
    <row r="798" spans="1:16" ht="15.75" thickBot="1">
      <c r="A798" s="60" t="s">
        <v>16</v>
      </c>
      <c r="B798" s="61"/>
      <c r="C798" s="62">
        <f>SUM(C786:D797)</f>
        <v>423943.98</v>
      </c>
      <c r="D798" s="63"/>
      <c r="E798" s="63">
        <f>SUM(E786:F797)</f>
        <v>631245.67999999993</v>
      </c>
      <c r="F798" s="63"/>
      <c r="G798" s="63">
        <f>SUM(G786:H797)</f>
        <v>592766.48</v>
      </c>
      <c r="H798" s="63"/>
      <c r="I798" s="63">
        <f>SUM(I786:J797)</f>
        <v>623365.16999999993</v>
      </c>
      <c r="J798" s="63"/>
      <c r="K798" s="63">
        <f>SUM(K786:L797)</f>
        <v>655967.1683909999</v>
      </c>
      <c r="L798" s="63"/>
      <c r="M798" s="63">
        <f>SUM(M786:N797)</f>
        <v>687060.01217273332</v>
      </c>
      <c r="N798" s="63"/>
      <c r="O798" s="63">
        <f>SUM(O786:P797)</f>
        <v>718527.36073024466</v>
      </c>
      <c r="P798" s="65"/>
    </row>
    <row r="799" spans="1:16" ht="15.75" thickBot="1">
      <c r="A799" s="85" t="s">
        <v>17</v>
      </c>
      <c r="B799" s="86"/>
      <c r="C799" s="87"/>
      <c r="D799" s="88"/>
      <c r="E799" s="84">
        <f>E798*100/C798-100</f>
        <v>48.898370959295136</v>
      </c>
      <c r="F799" s="84"/>
      <c r="G799" s="84">
        <f>G798*100/E798-100</f>
        <v>-6.095756568187511</v>
      </c>
      <c r="H799" s="84"/>
      <c r="I799" s="84">
        <f>I798*100/G798-100</f>
        <v>5.1620142218567935</v>
      </c>
      <c r="J799" s="84"/>
      <c r="K799" s="84">
        <f>K798*100/I798-100</f>
        <v>5.2299999999999898</v>
      </c>
      <c r="L799" s="84"/>
      <c r="M799" s="84">
        <f>M798*100/K798-100</f>
        <v>4.7399999999999949</v>
      </c>
      <c r="N799" s="84"/>
      <c r="O799" s="84">
        <f>O798*100/M798-100</f>
        <v>4.5800000000000267</v>
      </c>
      <c r="P799" s="84"/>
    </row>
    <row r="801" spans="1:16">
      <c r="A801" s="50" t="s">
        <v>18</v>
      </c>
      <c r="B801" s="50"/>
    </row>
    <row r="802" spans="1:16">
      <c r="A802" s="51" t="str">
        <f>A62</f>
        <v>a) Em 2017 foi utilizado o valor efetivamente arrecadado até o mês de setembro e lançado pela média, o valor a arrecadar para os últimos 03 meses.</v>
      </c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</row>
    <row r="803" spans="1:16">
      <c r="A803" s="51" t="str">
        <f t="shared" ref="A803:A804" si="358">A63</f>
        <v>b) Índice de preço corresponde à Inflação projetada para o exercício. A base para 2019 é de 4,25%, 2020 de 4,26% e 2021 é de 4,16% conforme projeção do Banco Central</v>
      </c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</row>
    <row r="804" spans="1:16">
      <c r="A804" s="51" t="str">
        <f t="shared" si="358"/>
        <v>c) CR* - crescimento real</v>
      </c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</row>
    <row r="805" spans="1:16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</row>
    <row r="807" spans="1:16" ht="15.75">
      <c r="A807" s="81" t="s">
        <v>21</v>
      </c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</row>
    <row r="808" spans="1:16" ht="15.75">
      <c r="A808" s="81" t="str">
        <f>A3</f>
        <v>b) METODOLOGIA DE CÁLCULO DA RECEITA 2017</v>
      </c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</row>
    <row r="810" spans="1:16">
      <c r="A810" s="51" t="s">
        <v>0</v>
      </c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</row>
    <row r="811" spans="1:1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6">
      <c r="A812" s="50" t="s">
        <v>1</v>
      </c>
      <c r="B812" s="50"/>
      <c r="C812" s="50"/>
      <c r="D812" s="3"/>
      <c r="E812" s="9" t="s">
        <v>89</v>
      </c>
      <c r="F812" s="9"/>
      <c r="G812" s="9"/>
      <c r="H812" s="9"/>
      <c r="I812" s="9"/>
    </row>
    <row r="813" spans="1:16" ht="15.75" thickBot="1">
      <c r="A813" s="50"/>
      <c r="B813" s="50"/>
      <c r="C813" s="50"/>
      <c r="D813" s="3"/>
      <c r="E813" s="78"/>
      <c r="F813" s="78"/>
      <c r="G813" s="78"/>
    </row>
    <row r="814" spans="1:16">
      <c r="A814" s="52" t="s">
        <v>3</v>
      </c>
      <c r="B814" s="52"/>
      <c r="C814" s="52"/>
      <c r="D814" s="52"/>
      <c r="G814" s="79">
        <f>G9:L9</f>
        <v>2019</v>
      </c>
      <c r="H814" s="80"/>
      <c r="I814" s="79">
        <f t="shared" ref="I814" si="359">I9:N9</f>
        <v>2020</v>
      </c>
      <c r="J814" s="80"/>
      <c r="K814" s="79">
        <f t="shared" ref="K814" si="360">K9:P9</f>
        <v>2021</v>
      </c>
      <c r="L814" s="80"/>
    </row>
    <row r="815" spans="1:16" ht="15.75" thickBot="1">
      <c r="A815" s="52"/>
      <c r="B815" s="52"/>
      <c r="C815" s="52"/>
      <c r="D815" s="52"/>
      <c r="G815" s="66">
        <f>G10</f>
        <v>4.2500000000000003E-2</v>
      </c>
      <c r="H815" s="67"/>
      <c r="I815" s="66">
        <f t="shared" ref="I815" si="361">I10</f>
        <v>4.2599999999999999E-2</v>
      </c>
      <c r="J815" s="67"/>
      <c r="K815" s="66">
        <f t="shared" ref="K815" si="362">K10</f>
        <v>4.1599999999999998E-2</v>
      </c>
      <c r="L815" s="67"/>
    </row>
    <row r="816" spans="1:16" ht="15.75" thickBot="1">
      <c r="A816" s="4"/>
      <c r="B816" s="4"/>
      <c r="C816" s="4"/>
      <c r="D816" s="4"/>
      <c r="G816" s="6"/>
      <c r="H816" s="4"/>
      <c r="I816" s="6"/>
      <c r="J816" s="4"/>
      <c r="K816" s="6"/>
      <c r="L816" s="4"/>
    </row>
    <row r="817" spans="1:16" ht="15.75" thickBot="1">
      <c r="A817" s="68" t="s">
        <v>20</v>
      </c>
      <c r="B817" s="69"/>
      <c r="C817" s="70">
        <f>C12:P12</f>
        <v>2013</v>
      </c>
      <c r="D817" s="70"/>
      <c r="E817" s="70">
        <f t="shared" ref="E817" si="363">E12:R12</f>
        <v>2014</v>
      </c>
      <c r="F817" s="70"/>
      <c r="G817" s="70">
        <f t="shared" ref="G817" si="364">G12:T12</f>
        <v>2015</v>
      </c>
      <c r="H817" s="70"/>
      <c r="I817" s="70">
        <f t="shared" ref="I817" si="365">I12:V12</f>
        <v>2016</v>
      </c>
      <c r="J817" s="70"/>
      <c r="K817" s="70">
        <f t="shared" ref="K817" si="366">K12:X12</f>
        <v>2017</v>
      </c>
      <c r="L817" s="70"/>
      <c r="M817" s="70">
        <f t="shared" ref="M817" si="367">M12:Z12</f>
        <v>2018</v>
      </c>
      <c r="N817" s="70"/>
      <c r="O817" s="70">
        <f t="shared" ref="O817" si="368">O12:AB12</f>
        <v>2019</v>
      </c>
      <c r="P817" s="70"/>
    </row>
    <row r="818" spans="1:16">
      <c r="A818" s="71" t="s">
        <v>4</v>
      </c>
      <c r="B818" s="72"/>
      <c r="C818" s="73">
        <v>4500</v>
      </c>
      <c r="D818" s="73"/>
      <c r="E818" s="73">
        <v>0</v>
      </c>
      <c r="F818" s="73"/>
      <c r="G818" s="73">
        <v>6000</v>
      </c>
      <c r="H818" s="73"/>
      <c r="I818" s="73">
        <v>4397.25</v>
      </c>
      <c r="J818" s="73"/>
      <c r="K818" s="74">
        <f>I818*5.23%+I818</f>
        <v>4627.2261749999998</v>
      </c>
      <c r="L818" s="74"/>
      <c r="M818" s="74">
        <f>K818*4.74%+K818</f>
        <v>4846.5566956949997</v>
      </c>
      <c r="N818" s="74"/>
      <c r="O818" s="55">
        <f>M818*4.58%+M818</f>
        <v>5068.5289923578302</v>
      </c>
      <c r="P818" s="55"/>
    </row>
    <row r="819" spans="1:16">
      <c r="A819" s="53" t="s">
        <v>5</v>
      </c>
      <c r="B819" s="54"/>
      <c r="C819" s="55">
        <v>0</v>
      </c>
      <c r="D819" s="55"/>
      <c r="E819" s="55">
        <v>0</v>
      </c>
      <c r="F819" s="55"/>
      <c r="G819" s="55">
        <v>6000</v>
      </c>
      <c r="H819" s="55"/>
      <c r="I819" s="55">
        <v>0</v>
      </c>
      <c r="J819" s="55"/>
      <c r="K819" s="55">
        <f>I819*5.23%+I819</f>
        <v>0</v>
      </c>
      <c r="L819" s="55"/>
      <c r="M819" s="55">
        <f t="shared" ref="M819:M829" si="369">K819*4.74%+K819</f>
        <v>0</v>
      </c>
      <c r="N819" s="55"/>
      <c r="O819" s="55">
        <f t="shared" ref="O819:O829" si="370">M819*4.58%+M819</f>
        <v>0</v>
      </c>
      <c r="P819" s="55"/>
    </row>
    <row r="820" spans="1:16">
      <c r="A820" s="53" t="s">
        <v>6</v>
      </c>
      <c r="B820" s="54"/>
      <c r="C820" s="55">
        <v>0</v>
      </c>
      <c r="D820" s="55"/>
      <c r="E820" s="55">
        <v>0</v>
      </c>
      <c r="F820" s="55"/>
      <c r="G820" s="55">
        <v>12000</v>
      </c>
      <c r="H820" s="55"/>
      <c r="I820" s="55">
        <v>0</v>
      </c>
      <c r="J820" s="55"/>
      <c r="K820" s="55">
        <f t="shared" ref="K820:K825" si="371">I820*5.23%+I820</f>
        <v>0</v>
      </c>
      <c r="L820" s="55"/>
      <c r="M820" s="55">
        <f t="shared" si="369"/>
        <v>0</v>
      </c>
      <c r="N820" s="55"/>
      <c r="O820" s="55">
        <f t="shared" si="370"/>
        <v>0</v>
      </c>
      <c r="P820" s="55"/>
    </row>
    <row r="821" spans="1:16">
      <c r="A821" s="53" t="s">
        <v>7</v>
      </c>
      <c r="B821" s="54"/>
      <c r="C821" s="55">
        <v>4500</v>
      </c>
      <c r="D821" s="55"/>
      <c r="E821" s="55">
        <v>6000</v>
      </c>
      <c r="F821" s="55"/>
      <c r="G821" s="55">
        <v>0</v>
      </c>
      <c r="H821" s="55"/>
      <c r="I821" s="55">
        <v>0</v>
      </c>
      <c r="J821" s="55"/>
      <c r="K821" s="55">
        <f t="shared" si="371"/>
        <v>0</v>
      </c>
      <c r="L821" s="55"/>
      <c r="M821" s="55">
        <f t="shared" si="369"/>
        <v>0</v>
      </c>
      <c r="N821" s="55"/>
      <c r="O821" s="55">
        <f t="shared" si="370"/>
        <v>0</v>
      </c>
      <c r="P821" s="55"/>
    </row>
    <row r="822" spans="1:16">
      <c r="A822" s="53" t="s">
        <v>8</v>
      </c>
      <c r="B822" s="54"/>
      <c r="C822" s="55">
        <v>9000</v>
      </c>
      <c r="D822" s="55"/>
      <c r="E822" s="55">
        <v>0</v>
      </c>
      <c r="F822" s="55"/>
      <c r="G822" s="55">
        <v>0</v>
      </c>
      <c r="H822" s="55"/>
      <c r="I822" s="55">
        <v>0</v>
      </c>
      <c r="J822" s="55"/>
      <c r="K822" s="55">
        <f t="shared" si="371"/>
        <v>0</v>
      </c>
      <c r="L822" s="55"/>
      <c r="M822" s="55">
        <f t="shared" si="369"/>
        <v>0</v>
      </c>
      <c r="N822" s="55"/>
      <c r="O822" s="55">
        <f t="shared" si="370"/>
        <v>0</v>
      </c>
      <c r="P822" s="55"/>
    </row>
    <row r="823" spans="1:16">
      <c r="A823" s="53" t="s">
        <v>9</v>
      </c>
      <c r="B823" s="54"/>
      <c r="C823" s="55">
        <v>4500</v>
      </c>
      <c r="D823" s="55"/>
      <c r="E823" s="55">
        <v>0</v>
      </c>
      <c r="F823" s="55"/>
      <c r="G823" s="55">
        <v>0</v>
      </c>
      <c r="H823" s="55"/>
      <c r="I823" s="55">
        <v>0</v>
      </c>
      <c r="J823" s="55"/>
      <c r="K823" s="55">
        <f t="shared" si="371"/>
        <v>0</v>
      </c>
      <c r="L823" s="55"/>
      <c r="M823" s="55">
        <f t="shared" si="369"/>
        <v>0</v>
      </c>
      <c r="N823" s="55"/>
      <c r="O823" s="55">
        <f t="shared" si="370"/>
        <v>0</v>
      </c>
      <c r="P823" s="55"/>
    </row>
    <row r="824" spans="1:16">
      <c r="A824" s="53" t="s">
        <v>10</v>
      </c>
      <c r="B824" s="54"/>
      <c r="C824" s="55">
        <v>0</v>
      </c>
      <c r="D824" s="55"/>
      <c r="E824" s="55">
        <v>36000</v>
      </c>
      <c r="F824" s="55"/>
      <c r="G824" s="55">
        <v>0</v>
      </c>
      <c r="H824" s="55"/>
      <c r="I824" s="55">
        <v>15463.72</v>
      </c>
      <c r="J824" s="55"/>
      <c r="K824" s="55">
        <f t="shared" si="371"/>
        <v>16272.472555999999</v>
      </c>
      <c r="L824" s="55"/>
      <c r="M824" s="55">
        <f t="shared" si="369"/>
        <v>17043.787755154401</v>
      </c>
      <c r="N824" s="55"/>
      <c r="O824" s="55">
        <f t="shared" si="370"/>
        <v>17824.393234340474</v>
      </c>
      <c r="P824" s="55"/>
    </row>
    <row r="825" spans="1:16">
      <c r="A825" s="53" t="s">
        <v>11</v>
      </c>
      <c r="B825" s="54"/>
      <c r="C825" s="55">
        <v>0</v>
      </c>
      <c r="D825" s="55"/>
      <c r="E825" s="55">
        <v>0</v>
      </c>
      <c r="F825" s="55"/>
      <c r="G825" s="55">
        <v>0</v>
      </c>
      <c r="H825" s="55"/>
      <c r="I825" s="55">
        <v>0</v>
      </c>
      <c r="J825" s="55"/>
      <c r="K825" s="55">
        <f t="shared" si="371"/>
        <v>0</v>
      </c>
      <c r="L825" s="55"/>
      <c r="M825" s="55">
        <f t="shared" si="369"/>
        <v>0</v>
      </c>
      <c r="N825" s="55"/>
      <c r="O825" s="55">
        <f t="shared" si="370"/>
        <v>0</v>
      </c>
      <c r="P825" s="55"/>
    </row>
    <row r="826" spans="1:16">
      <c r="A826" s="53" t="s">
        <v>12</v>
      </c>
      <c r="B826" s="54"/>
      <c r="C826" s="55">
        <v>105422.56</v>
      </c>
      <c r="D826" s="55"/>
      <c r="E826" s="55">
        <v>0</v>
      </c>
      <c r="F826" s="55"/>
      <c r="G826" s="55">
        <v>1568</v>
      </c>
      <c r="H826" s="55"/>
      <c r="I826" s="55">
        <v>0</v>
      </c>
      <c r="J826" s="55"/>
      <c r="K826" s="55">
        <f>I826*5.23%+I826</f>
        <v>0</v>
      </c>
      <c r="L826" s="55"/>
      <c r="M826" s="55">
        <f t="shared" si="369"/>
        <v>0</v>
      </c>
      <c r="N826" s="55"/>
      <c r="O826" s="55">
        <f t="shared" si="370"/>
        <v>0</v>
      </c>
      <c r="P826" s="55"/>
    </row>
    <row r="827" spans="1:16">
      <c r="A827" s="53" t="s">
        <v>13</v>
      </c>
      <c r="B827" s="54"/>
      <c r="C827" s="55">
        <v>0</v>
      </c>
      <c r="D827" s="55"/>
      <c r="E827" s="55">
        <v>0</v>
      </c>
      <c r="F827" s="55"/>
      <c r="G827" s="55">
        <v>18000</v>
      </c>
      <c r="H827" s="55"/>
      <c r="I827" s="55">
        <f>(C827+E827+G827)/3</f>
        <v>6000</v>
      </c>
      <c r="J827" s="55"/>
      <c r="K827" s="55">
        <f>I827*5.23%+I827</f>
        <v>6313.8</v>
      </c>
      <c r="L827" s="55"/>
      <c r="M827" s="55">
        <f t="shared" si="369"/>
        <v>6613.0741200000002</v>
      </c>
      <c r="N827" s="55"/>
      <c r="O827" s="55">
        <f t="shared" si="370"/>
        <v>6915.9529146960003</v>
      </c>
      <c r="P827" s="55"/>
    </row>
    <row r="828" spans="1:16">
      <c r="A828" s="53" t="s">
        <v>14</v>
      </c>
      <c r="B828" s="54"/>
      <c r="C828" s="55">
        <v>0</v>
      </c>
      <c r="D828" s="55"/>
      <c r="E828" s="55">
        <v>0</v>
      </c>
      <c r="F828" s="55"/>
      <c r="G828" s="55">
        <v>0</v>
      </c>
      <c r="H828" s="55"/>
      <c r="I828" s="55">
        <f>(C828+E828+G828)/3</f>
        <v>0</v>
      </c>
      <c r="J828" s="55"/>
      <c r="K828" s="55">
        <f t="shared" ref="K828:K829" si="372">I828*5.23%+I828</f>
        <v>0</v>
      </c>
      <c r="L828" s="55"/>
      <c r="M828" s="55">
        <f t="shared" si="369"/>
        <v>0</v>
      </c>
      <c r="N828" s="55"/>
      <c r="O828" s="55">
        <f t="shared" si="370"/>
        <v>0</v>
      </c>
      <c r="P828" s="55"/>
    </row>
    <row r="829" spans="1:16" ht="15.75" thickBot="1">
      <c r="A829" s="56" t="s">
        <v>15</v>
      </c>
      <c r="B829" s="57"/>
      <c r="C829" s="58">
        <v>28500</v>
      </c>
      <c r="D829" s="58"/>
      <c r="E829" s="55">
        <v>0</v>
      </c>
      <c r="F829" s="55"/>
      <c r="G829" s="58">
        <v>0</v>
      </c>
      <c r="H829" s="58"/>
      <c r="I829" s="55">
        <f>(C829+E829+G829)/3</f>
        <v>9500</v>
      </c>
      <c r="J829" s="55"/>
      <c r="K829" s="59">
        <f t="shared" si="372"/>
        <v>9996.85</v>
      </c>
      <c r="L829" s="59"/>
      <c r="M829" s="59">
        <f t="shared" si="369"/>
        <v>10470.70069</v>
      </c>
      <c r="N829" s="59"/>
      <c r="O829" s="55">
        <f t="shared" si="370"/>
        <v>10950.258781602</v>
      </c>
      <c r="P829" s="55"/>
    </row>
    <row r="830" spans="1:16" ht="15.75" thickBot="1">
      <c r="A830" s="60" t="s">
        <v>16</v>
      </c>
      <c r="B830" s="61"/>
      <c r="C830" s="62">
        <f>SUM(C818:D829)</f>
        <v>156422.56</v>
      </c>
      <c r="D830" s="63"/>
      <c r="E830" s="63">
        <f>SUM(E818:F829)</f>
        <v>42000</v>
      </c>
      <c r="F830" s="63"/>
      <c r="G830" s="63">
        <f>SUM(G818:H829)</f>
        <v>43568</v>
      </c>
      <c r="H830" s="63"/>
      <c r="I830" s="63">
        <f>SUM(I818:J829)</f>
        <v>35360.97</v>
      </c>
      <c r="J830" s="63"/>
      <c r="K830" s="63">
        <f>SUM(K818:L829)</f>
        <v>37210.348730999998</v>
      </c>
      <c r="L830" s="63"/>
      <c r="M830" s="63">
        <f>SUM(M818:N829)</f>
        <v>38974.119260849402</v>
      </c>
      <c r="N830" s="63"/>
      <c r="O830" s="63">
        <f>SUM(O818:P829)</f>
        <v>40759.133922996305</v>
      </c>
      <c r="P830" s="65"/>
    </row>
    <row r="831" spans="1:16" ht="15.75" thickBot="1">
      <c r="A831" s="85" t="s">
        <v>17</v>
      </c>
      <c r="B831" s="86"/>
      <c r="C831" s="87"/>
      <c r="D831" s="88"/>
      <c r="E831" s="84">
        <f>E830*100/C830-100</f>
        <v>-73.149653093517969</v>
      </c>
      <c r="F831" s="84"/>
      <c r="G831" s="84">
        <f>G830*100/E830-100</f>
        <v>3.7333333333333343</v>
      </c>
      <c r="H831" s="84"/>
      <c r="I831" s="84">
        <f>I830*100/G830-100</f>
        <v>-18.837288835842827</v>
      </c>
      <c r="J831" s="84"/>
      <c r="K831" s="84">
        <f>K830*100/I830-100</f>
        <v>5.2299999999999898</v>
      </c>
      <c r="L831" s="84"/>
      <c r="M831" s="84">
        <f>M830*100/K830-100</f>
        <v>4.7400000000000091</v>
      </c>
      <c r="N831" s="84"/>
      <c r="O831" s="84">
        <f>O830*100/M830-100</f>
        <v>4.5800000000000125</v>
      </c>
      <c r="P831" s="84"/>
    </row>
    <row r="833" spans="1:16">
      <c r="A833" s="50" t="s">
        <v>18</v>
      </c>
      <c r="B833" s="50"/>
    </row>
    <row r="834" spans="1:16">
      <c r="A834" s="51" t="str">
        <f>A62</f>
        <v>a) Em 2017 foi utilizado o valor efetivamente arrecadado até o mês de setembro e lançado pela média, o valor a arrecadar para os últimos 03 meses.</v>
      </c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</row>
    <row r="835" spans="1:16">
      <c r="A835" s="51" t="str">
        <f t="shared" ref="A835" si="373">A63</f>
        <v>b) Índice de preço corresponde à Inflação projetada para o exercício. A base para 2019 é de 4,25%, 2020 de 4,26% e 2021 é de 4,16% conforme projeção do Banco Central</v>
      </c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</row>
    <row r="836" spans="1:16">
      <c r="A836" s="51" t="str">
        <f>A64</f>
        <v>c) CR* - crescimento real</v>
      </c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</row>
    <row r="837" spans="1:16">
      <c r="A837" s="51" t="s">
        <v>88</v>
      </c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</row>
    <row r="838" spans="1:16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</row>
    <row r="839" spans="1:16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</row>
    <row r="841" spans="1:16" ht="15.75">
      <c r="A841" s="81" t="s">
        <v>21</v>
      </c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</row>
    <row r="842" spans="1:16" ht="15.75">
      <c r="A842" s="81" t="str">
        <f>A3</f>
        <v>b) METODOLOGIA DE CÁLCULO DA RECEITA 2017</v>
      </c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</row>
    <row r="844" spans="1:16">
      <c r="A844" s="51" t="s">
        <v>0</v>
      </c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</row>
    <row r="845" spans="1:1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6">
      <c r="A846" s="50" t="s">
        <v>1</v>
      </c>
      <c r="B846" s="50"/>
      <c r="C846" s="50"/>
      <c r="D846" s="3"/>
      <c r="E846" s="9" t="s">
        <v>73</v>
      </c>
      <c r="F846" s="9"/>
      <c r="G846" s="9"/>
      <c r="H846" s="9"/>
      <c r="I846" s="9"/>
    </row>
    <row r="847" spans="1:16" ht="15.75" thickBot="1">
      <c r="A847" s="50"/>
      <c r="B847" s="50"/>
      <c r="C847" s="50"/>
      <c r="D847" s="3"/>
      <c r="E847" s="78"/>
      <c r="F847" s="78"/>
      <c r="G847" s="78"/>
    </row>
    <row r="848" spans="1:16">
      <c r="A848" s="52" t="s">
        <v>3</v>
      </c>
      <c r="B848" s="52"/>
      <c r="C848" s="52"/>
      <c r="D848" s="52"/>
      <c r="G848" s="79">
        <f>G9:L9</f>
        <v>2019</v>
      </c>
      <c r="H848" s="80"/>
      <c r="I848" s="79">
        <f t="shared" ref="I848" si="374">I9:N9</f>
        <v>2020</v>
      </c>
      <c r="J848" s="80"/>
      <c r="K848" s="79">
        <f t="shared" ref="K848" si="375">K9:P9</f>
        <v>2021</v>
      </c>
      <c r="L848" s="80"/>
    </row>
    <row r="849" spans="1:16" ht="15.75" thickBot="1">
      <c r="A849" s="52"/>
      <c r="B849" s="52"/>
      <c r="C849" s="52"/>
      <c r="D849" s="52"/>
      <c r="G849" s="66">
        <f>G10</f>
        <v>4.2500000000000003E-2</v>
      </c>
      <c r="H849" s="67"/>
      <c r="I849" s="66">
        <f t="shared" ref="I849" si="376">I10</f>
        <v>4.2599999999999999E-2</v>
      </c>
      <c r="J849" s="67"/>
      <c r="K849" s="66">
        <f t="shared" ref="K849" si="377">K10</f>
        <v>4.1599999999999998E-2</v>
      </c>
      <c r="L849" s="67"/>
    </row>
    <row r="850" spans="1:16" ht="15.75" thickBot="1">
      <c r="A850" s="4"/>
      <c r="B850" s="4"/>
      <c r="C850" s="4"/>
      <c r="D850" s="4"/>
      <c r="G850" s="6"/>
      <c r="H850" s="4"/>
      <c r="I850" s="6"/>
      <c r="J850" s="4"/>
      <c r="K850" s="6"/>
      <c r="L850" s="4"/>
    </row>
    <row r="851" spans="1:16" ht="15.75" thickBot="1">
      <c r="A851" s="68" t="s">
        <v>20</v>
      </c>
      <c r="B851" s="69"/>
      <c r="C851" s="70">
        <f>C12:P12</f>
        <v>2013</v>
      </c>
      <c r="D851" s="70"/>
      <c r="E851" s="70">
        <f t="shared" ref="E851" si="378">E12:R12</f>
        <v>2014</v>
      </c>
      <c r="F851" s="70"/>
      <c r="G851" s="70">
        <f t="shared" ref="G851" si="379">G12:T12</f>
        <v>2015</v>
      </c>
      <c r="H851" s="70"/>
      <c r="I851" s="70">
        <f t="shared" ref="I851" si="380">I12:V12</f>
        <v>2016</v>
      </c>
      <c r="J851" s="70"/>
      <c r="K851" s="70">
        <f t="shared" ref="K851" si="381">K12:X12</f>
        <v>2017</v>
      </c>
      <c r="L851" s="70"/>
      <c r="M851" s="70">
        <f t="shared" ref="M851" si="382">M12:Z12</f>
        <v>2018</v>
      </c>
      <c r="N851" s="70"/>
      <c r="O851" s="70">
        <f t="shared" ref="O851" si="383">O12:AB12</f>
        <v>2019</v>
      </c>
      <c r="P851" s="70"/>
    </row>
    <row r="852" spans="1:16">
      <c r="A852" s="71" t="s">
        <v>4</v>
      </c>
      <c r="B852" s="72"/>
      <c r="C852" s="73">
        <v>294.8</v>
      </c>
      <c r="D852" s="73"/>
      <c r="E852" s="73">
        <v>435.35</v>
      </c>
      <c r="F852" s="73"/>
      <c r="G852" s="73">
        <v>110.9</v>
      </c>
      <c r="H852" s="73"/>
      <c r="I852" s="73">
        <v>60.47</v>
      </c>
      <c r="J852" s="73"/>
      <c r="K852" s="74">
        <f>I852*5.23%+I852</f>
        <v>63.632581000000002</v>
      </c>
      <c r="L852" s="74"/>
      <c r="M852" s="74">
        <f>K852*4.74%+K852</f>
        <v>66.648765339400001</v>
      </c>
      <c r="N852" s="74"/>
      <c r="O852" s="55">
        <f>M852*4.58%+M852</f>
        <v>69.701278791944517</v>
      </c>
      <c r="P852" s="55"/>
    </row>
    <row r="853" spans="1:16">
      <c r="A853" s="53" t="s">
        <v>5</v>
      </c>
      <c r="B853" s="54"/>
      <c r="C853" s="55">
        <v>35.93</v>
      </c>
      <c r="D853" s="55"/>
      <c r="E853" s="55">
        <v>771.39</v>
      </c>
      <c r="F853" s="55"/>
      <c r="G853" s="55">
        <v>249.25</v>
      </c>
      <c r="H853" s="55"/>
      <c r="I853" s="55">
        <v>740.42</v>
      </c>
      <c r="J853" s="55"/>
      <c r="K853" s="55">
        <f>I853*5.23%+I853</f>
        <v>779.14396599999998</v>
      </c>
      <c r="L853" s="55"/>
      <c r="M853" s="55">
        <f t="shared" ref="M853:M863" si="384">K853*4.74%+K853</f>
        <v>816.07538998839993</v>
      </c>
      <c r="N853" s="55"/>
      <c r="O853" s="55">
        <f t="shared" ref="O853:O863" si="385">M853*4.58%+M853</f>
        <v>853.45164284986868</v>
      </c>
      <c r="P853" s="55"/>
    </row>
    <row r="854" spans="1:16">
      <c r="A854" s="53" t="s">
        <v>6</v>
      </c>
      <c r="B854" s="54"/>
      <c r="C854" s="55">
        <v>84.04</v>
      </c>
      <c r="D854" s="55"/>
      <c r="E854" s="55">
        <v>259.27</v>
      </c>
      <c r="F854" s="55"/>
      <c r="G854" s="55">
        <v>296.48</v>
      </c>
      <c r="H854" s="55"/>
      <c r="I854" s="55">
        <v>966.54</v>
      </c>
      <c r="J854" s="55"/>
      <c r="K854" s="55">
        <f t="shared" ref="K854:K859" si="386">I854*5.23%+I854</f>
        <v>1017.0900419999999</v>
      </c>
      <c r="L854" s="55"/>
      <c r="M854" s="55">
        <f t="shared" si="384"/>
        <v>1065.3001099907999</v>
      </c>
      <c r="N854" s="55"/>
      <c r="O854" s="55">
        <f t="shared" si="385"/>
        <v>1114.0908550283787</v>
      </c>
      <c r="P854" s="55"/>
    </row>
    <row r="855" spans="1:16">
      <c r="A855" s="53" t="s">
        <v>7</v>
      </c>
      <c r="B855" s="54"/>
      <c r="C855" s="55">
        <v>648.88</v>
      </c>
      <c r="D855" s="55"/>
      <c r="E855" s="55">
        <v>837.96</v>
      </c>
      <c r="F855" s="55"/>
      <c r="G855" s="55">
        <v>1163.51</v>
      </c>
      <c r="H855" s="55"/>
      <c r="I855" s="55">
        <v>942.33</v>
      </c>
      <c r="J855" s="55"/>
      <c r="K855" s="55">
        <f t="shared" si="386"/>
        <v>991.61385900000005</v>
      </c>
      <c r="L855" s="55"/>
      <c r="M855" s="55">
        <f t="shared" si="384"/>
        <v>1038.6163559166</v>
      </c>
      <c r="N855" s="55"/>
      <c r="O855" s="55">
        <f t="shared" si="385"/>
        <v>1086.1849850175804</v>
      </c>
      <c r="P855" s="55"/>
    </row>
    <row r="856" spans="1:16">
      <c r="A856" s="53" t="s">
        <v>8</v>
      </c>
      <c r="B856" s="54"/>
      <c r="C856" s="55">
        <v>1160.07</v>
      </c>
      <c r="D856" s="55"/>
      <c r="E856" s="55">
        <v>1085.2</v>
      </c>
      <c r="F856" s="55"/>
      <c r="G856" s="55">
        <v>921.22</v>
      </c>
      <c r="H856" s="55"/>
      <c r="I856" s="55">
        <v>1571.56</v>
      </c>
      <c r="J856" s="55"/>
      <c r="K856" s="55">
        <f t="shared" si="386"/>
        <v>1653.7525879999998</v>
      </c>
      <c r="L856" s="55"/>
      <c r="M856" s="55">
        <f t="shared" si="384"/>
        <v>1732.1404606711999</v>
      </c>
      <c r="N856" s="55"/>
      <c r="O856" s="55">
        <f t="shared" si="385"/>
        <v>1811.4724937699409</v>
      </c>
      <c r="P856" s="55"/>
    </row>
    <row r="857" spans="1:16">
      <c r="A857" s="53" t="s">
        <v>9</v>
      </c>
      <c r="B857" s="54"/>
      <c r="C857" s="55">
        <v>1291.23</v>
      </c>
      <c r="D857" s="55"/>
      <c r="E857" s="55">
        <v>1188.02</v>
      </c>
      <c r="F857" s="55"/>
      <c r="G857" s="55">
        <v>1464.98</v>
      </c>
      <c r="H857" s="55"/>
      <c r="I857" s="55">
        <v>719.11</v>
      </c>
      <c r="J857" s="55"/>
      <c r="K857" s="55">
        <f t="shared" si="386"/>
        <v>756.71945300000004</v>
      </c>
      <c r="L857" s="55"/>
      <c r="M857" s="55">
        <f t="shared" si="384"/>
        <v>792.58795507220009</v>
      </c>
      <c r="N857" s="55"/>
      <c r="O857" s="55">
        <f t="shared" si="385"/>
        <v>828.88848341450682</v>
      </c>
      <c r="P857" s="55"/>
    </row>
    <row r="858" spans="1:16">
      <c r="A858" s="53" t="s">
        <v>10</v>
      </c>
      <c r="B858" s="54"/>
      <c r="C858" s="55">
        <v>2139.06</v>
      </c>
      <c r="D858" s="55"/>
      <c r="E858" s="55">
        <v>1441.12</v>
      </c>
      <c r="F858" s="55"/>
      <c r="G858" s="55">
        <v>1238.25</v>
      </c>
      <c r="H858" s="55"/>
      <c r="I858" s="55">
        <v>661.07</v>
      </c>
      <c r="J858" s="55"/>
      <c r="K858" s="55">
        <f t="shared" si="386"/>
        <v>695.6439610000001</v>
      </c>
      <c r="L858" s="55"/>
      <c r="M858" s="55">
        <f t="shared" si="384"/>
        <v>728.61748475140007</v>
      </c>
      <c r="N858" s="55"/>
      <c r="O858" s="55">
        <f t="shared" si="385"/>
        <v>761.98816555301414</v>
      </c>
      <c r="P858" s="55"/>
    </row>
    <row r="859" spans="1:16">
      <c r="A859" s="53" t="s">
        <v>11</v>
      </c>
      <c r="B859" s="54"/>
      <c r="C859" s="55">
        <v>1886.41</v>
      </c>
      <c r="D859" s="55"/>
      <c r="E859" s="55">
        <v>759.23</v>
      </c>
      <c r="F859" s="55"/>
      <c r="G859" s="55">
        <v>763.45</v>
      </c>
      <c r="H859" s="55"/>
      <c r="I859" s="55">
        <v>841.36</v>
      </c>
      <c r="J859" s="55"/>
      <c r="K859" s="55">
        <f t="shared" si="386"/>
        <v>885.36312799999996</v>
      </c>
      <c r="L859" s="55"/>
      <c r="M859" s="55">
        <f t="shared" si="384"/>
        <v>927.3293402672</v>
      </c>
      <c r="N859" s="55"/>
      <c r="O859" s="55">
        <f t="shared" si="385"/>
        <v>969.80102405143771</v>
      </c>
      <c r="P859" s="55"/>
    </row>
    <row r="860" spans="1:16">
      <c r="A860" s="53" t="s">
        <v>12</v>
      </c>
      <c r="B860" s="54"/>
      <c r="C860" s="55">
        <v>689.14</v>
      </c>
      <c r="D860" s="55"/>
      <c r="E860" s="55">
        <v>770.71</v>
      </c>
      <c r="F860" s="55"/>
      <c r="G860" s="55">
        <v>512.64</v>
      </c>
      <c r="H860" s="55"/>
      <c r="I860" s="55">
        <v>385.16</v>
      </c>
      <c r="J860" s="55"/>
      <c r="K860" s="55">
        <f>I860*5.23%+I860</f>
        <v>405.30386800000002</v>
      </c>
      <c r="L860" s="55"/>
      <c r="M860" s="55">
        <f t="shared" si="384"/>
        <v>424.51527134320003</v>
      </c>
      <c r="N860" s="55"/>
      <c r="O860" s="55">
        <f t="shared" si="385"/>
        <v>443.95807077071856</v>
      </c>
      <c r="P860" s="55"/>
    </row>
    <row r="861" spans="1:16">
      <c r="A861" s="53" t="s">
        <v>13</v>
      </c>
      <c r="B861" s="54"/>
      <c r="C861" s="55">
        <v>618.66</v>
      </c>
      <c r="D861" s="55"/>
      <c r="E861" s="55">
        <v>1933.01</v>
      </c>
      <c r="F861" s="55"/>
      <c r="G861" s="55">
        <v>575.52</v>
      </c>
      <c r="H861" s="55"/>
      <c r="I861" s="55">
        <f>(C861+E861+G861)/3</f>
        <v>1042.3966666666668</v>
      </c>
      <c r="J861" s="55"/>
      <c r="K861" s="55">
        <f>I861*5.23%+I861</f>
        <v>1096.9140123333334</v>
      </c>
      <c r="L861" s="55"/>
      <c r="M861" s="55">
        <f t="shared" si="384"/>
        <v>1148.9077365179335</v>
      </c>
      <c r="N861" s="55"/>
      <c r="O861" s="55">
        <f t="shared" si="385"/>
        <v>1201.5277108504549</v>
      </c>
      <c r="P861" s="55"/>
    </row>
    <row r="862" spans="1:16">
      <c r="A862" s="53" t="s">
        <v>14</v>
      </c>
      <c r="B862" s="54"/>
      <c r="C862" s="55">
        <v>4193.1400000000003</v>
      </c>
      <c r="D862" s="55"/>
      <c r="E862" s="55">
        <v>458.72</v>
      </c>
      <c r="F862" s="55"/>
      <c r="G862" s="55">
        <v>274.77999999999997</v>
      </c>
      <c r="H862" s="55"/>
      <c r="I862" s="55">
        <f>(C862+E862+G862)/3</f>
        <v>1642.2133333333334</v>
      </c>
      <c r="J862" s="55"/>
      <c r="K862" s="55">
        <f t="shared" ref="K862:K863" si="387">I862*5.23%+I862</f>
        <v>1728.1010906666668</v>
      </c>
      <c r="L862" s="55"/>
      <c r="M862" s="55">
        <f t="shared" si="384"/>
        <v>1810.0130823642669</v>
      </c>
      <c r="N862" s="55"/>
      <c r="O862" s="55">
        <f t="shared" si="385"/>
        <v>1892.9116815365503</v>
      </c>
      <c r="P862" s="55"/>
    </row>
    <row r="863" spans="1:16" ht="15.75" thickBot="1">
      <c r="A863" s="56" t="s">
        <v>15</v>
      </c>
      <c r="B863" s="57"/>
      <c r="C863" s="58">
        <v>440.77</v>
      </c>
      <c r="D863" s="58"/>
      <c r="E863" s="55">
        <v>1285.5</v>
      </c>
      <c r="F863" s="55"/>
      <c r="G863" s="58">
        <v>445.91</v>
      </c>
      <c r="H863" s="58"/>
      <c r="I863" s="55">
        <f>(C863+E863+G863)/3</f>
        <v>724.06</v>
      </c>
      <c r="J863" s="55"/>
      <c r="K863" s="59">
        <f t="shared" si="387"/>
        <v>761.92833799999994</v>
      </c>
      <c r="L863" s="59"/>
      <c r="M863" s="59">
        <f t="shared" si="384"/>
        <v>798.04374122119998</v>
      </c>
      <c r="N863" s="59"/>
      <c r="O863" s="55">
        <f t="shared" si="385"/>
        <v>834.59414456913089</v>
      </c>
      <c r="P863" s="55"/>
    </row>
    <row r="864" spans="1:16" ht="15.75" thickBot="1">
      <c r="A864" s="60" t="s">
        <v>16</v>
      </c>
      <c r="B864" s="61"/>
      <c r="C864" s="62">
        <f>SUM(C852:D863)</f>
        <v>13482.130000000001</v>
      </c>
      <c r="D864" s="63"/>
      <c r="E864" s="63">
        <f>SUM(E852:F863)</f>
        <v>11225.48</v>
      </c>
      <c r="F864" s="63"/>
      <c r="G864" s="63">
        <f>SUM(G852:H863)</f>
        <v>8016.89</v>
      </c>
      <c r="H864" s="63"/>
      <c r="I864" s="63">
        <f>SUM(I852:J863)</f>
        <v>10296.689999999999</v>
      </c>
      <c r="J864" s="63"/>
      <c r="K864" s="63">
        <f>SUM(K852:L863)</f>
        <v>10835.206886999998</v>
      </c>
      <c r="L864" s="63"/>
      <c r="M864" s="63">
        <f>SUM(M852:N863)</f>
        <v>11348.795693443799</v>
      </c>
      <c r="N864" s="63"/>
      <c r="O864" s="63">
        <f>SUM(O852:P863)</f>
        <v>11868.570536203526</v>
      </c>
      <c r="P864" s="65"/>
    </row>
    <row r="865" spans="1:16" ht="15.75" thickBot="1">
      <c r="A865" s="85" t="s">
        <v>17</v>
      </c>
      <c r="B865" s="86"/>
      <c r="C865" s="87"/>
      <c r="D865" s="88"/>
      <c r="E865" s="84">
        <f>E864*100/C864-100</f>
        <v>-16.73808218731017</v>
      </c>
      <c r="F865" s="84"/>
      <c r="G865" s="84">
        <f>G864*100/E864-100</f>
        <v>-28.583098451023915</v>
      </c>
      <c r="H865" s="84"/>
      <c r="I865" s="84">
        <f>I864*100/G864-100</f>
        <v>28.437461409598967</v>
      </c>
      <c r="J865" s="84"/>
      <c r="K865" s="84">
        <f>K864*100/I864-100</f>
        <v>5.2299999999999898</v>
      </c>
      <c r="L865" s="84"/>
      <c r="M865" s="84">
        <f>M864*100/K864-100</f>
        <v>4.7400000000000091</v>
      </c>
      <c r="N865" s="84"/>
      <c r="O865" s="84">
        <f>O864*100/M864-100</f>
        <v>4.5800000000000125</v>
      </c>
      <c r="P865" s="84"/>
    </row>
    <row r="867" spans="1:16">
      <c r="A867" s="50" t="s">
        <v>18</v>
      </c>
      <c r="B867" s="50"/>
    </row>
    <row r="868" spans="1:16">
      <c r="A868" s="51" t="str">
        <f>A62</f>
        <v>a) Em 2017 foi utilizado o valor efetivamente arrecadado até o mês de setembro e lançado pela média, o valor a arrecadar para os últimos 03 meses.</v>
      </c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</row>
    <row r="869" spans="1:16">
      <c r="A869" s="51" t="str">
        <f t="shared" ref="A869:A870" si="388">A63</f>
        <v>b) Índice de preço corresponde à Inflação projetada para o exercício. A base para 2019 é de 4,25%, 2020 de 4,26% e 2021 é de 4,16% conforme projeção do Banco Central</v>
      </c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</row>
    <row r="870" spans="1:16">
      <c r="A870" s="51" t="str">
        <f t="shared" si="388"/>
        <v>c) CR* - crescimento real</v>
      </c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</row>
    <row r="871" spans="1:16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</row>
    <row r="873" spans="1:16" ht="15.75">
      <c r="A873" s="81" t="s">
        <v>21</v>
      </c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</row>
    <row r="874" spans="1:16" ht="15.75">
      <c r="A874" s="81" t="str">
        <f>A3</f>
        <v>b) METODOLOGIA DE CÁLCULO DA RECEITA 2017</v>
      </c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</row>
    <row r="876" spans="1:16">
      <c r="A876" s="51" t="s">
        <v>0</v>
      </c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</row>
    <row r="877" spans="1:1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6">
      <c r="A878" s="50" t="s">
        <v>1</v>
      </c>
      <c r="B878" s="50"/>
      <c r="C878" s="50"/>
      <c r="D878" s="3"/>
      <c r="E878" s="78" t="s">
        <v>32</v>
      </c>
      <c r="F878" s="78"/>
      <c r="G878" s="78"/>
      <c r="H878" s="78"/>
      <c r="I878" s="78"/>
    </row>
    <row r="879" spans="1:16" ht="15.75" thickBot="1">
      <c r="A879" s="50"/>
      <c r="B879" s="50"/>
      <c r="C879" s="50"/>
      <c r="D879" s="3"/>
      <c r="E879" s="78"/>
      <c r="F879" s="78"/>
      <c r="G879" s="78"/>
    </row>
    <row r="880" spans="1:16">
      <c r="A880" s="52" t="s">
        <v>3</v>
      </c>
      <c r="B880" s="52"/>
      <c r="C880" s="52"/>
      <c r="D880" s="52"/>
      <c r="G880" s="79">
        <f>G9:L9</f>
        <v>2019</v>
      </c>
      <c r="H880" s="80"/>
      <c r="I880" s="79">
        <f t="shared" ref="I880" si="389">I9:N9</f>
        <v>2020</v>
      </c>
      <c r="J880" s="80"/>
      <c r="K880" s="79">
        <f t="shared" ref="K880" si="390">K9:P9</f>
        <v>2021</v>
      </c>
      <c r="L880" s="80"/>
    </row>
    <row r="881" spans="1:18" ht="15.75" thickBot="1">
      <c r="A881" s="52"/>
      <c r="B881" s="52"/>
      <c r="C881" s="52"/>
      <c r="D881" s="52"/>
      <c r="G881" s="66">
        <f>G10</f>
        <v>4.2500000000000003E-2</v>
      </c>
      <c r="H881" s="67"/>
      <c r="I881" s="66">
        <f t="shared" ref="I881" si="391">I10</f>
        <v>4.2599999999999999E-2</v>
      </c>
      <c r="J881" s="67"/>
      <c r="K881" s="66">
        <f t="shared" ref="K881" si="392">K10</f>
        <v>4.1599999999999998E-2</v>
      </c>
      <c r="L881" s="67"/>
    </row>
    <row r="882" spans="1:18" ht="15.75" thickBot="1">
      <c r="A882" s="4"/>
      <c r="B882" s="4"/>
      <c r="C882" s="4"/>
      <c r="D882" s="4"/>
      <c r="G882" s="6"/>
      <c r="H882" s="4"/>
      <c r="I882" s="6"/>
      <c r="J882" s="4"/>
      <c r="K882" s="6"/>
      <c r="L882" s="4"/>
    </row>
    <row r="883" spans="1:18" ht="15.75" thickBot="1">
      <c r="A883" s="68" t="s">
        <v>20</v>
      </c>
      <c r="B883" s="69"/>
      <c r="C883" s="70">
        <f>C12:P12</f>
        <v>2013</v>
      </c>
      <c r="D883" s="70"/>
      <c r="E883" s="70">
        <f t="shared" ref="E883" si="393">E12:R12</f>
        <v>2014</v>
      </c>
      <c r="F883" s="70"/>
      <c r="G883" s="70">
        <f t="shared" ref="G883" si="394">G12:T12</f>
        <v>2015</v>
      </c>
      <c r="H883" s="70"/>
      <c r="I883" s="70">
        <f t="shared" ref="I883" si="395">I12:V12</f>
        <v>2016</v>
      </c>
      <c r="J883" s="70"/>
      <c r="K883" s="70">
        <f t="shared" ref="K883" si="396">K12:X12</f>
        <v>2017</v>
      </c>
      <c r="L883" s="70"/>
      <c r="M883" s="70">
        <f t="shared" ref="M883" si="397">M12:Z12</f>
        <v>2018</v>
      </c>
      <c r="N883" s="70"/>
      <c r="O883" s="70">
        <f t="shared" ref="O883" si="398">O12:AB12</f>
        <v>2019</v>
      </c>
      <c r="P883" s="70"/>
    </row>
    <row r="884" spans="1:18">
      <c r="A884" s="71" t="s">
        <v>4</v>
      </c>
      <c r="B884" s="72"/>
      <c r="C884" s="73">
        <v>255.79</v>
      </c>
      <c r="D884" s="73"/>
      <c r="E884" s="73">
        <v>509.82</v>
      </c>
      <c r="F884" s="73"/>
      <c r="G884" s="73">
        <v>1429.17</v>
      </c>
      <c r="H884" s="73"/>
      <c r="I884" s="73">
        <v>625.08000000000004</v>
      </c>
      <c r="J884" s="73"/>
      <c r="K884" s="74">
        <f>I884*5.23%+I884</f>
        <v>657.77168400000005</v>
      </c>
      <c r="L884" s="74"/>
      <c r="M884" s="74">
        <f>K884*4.74%+K884</f>
        <v>688.9500618216</v>
      </c>
      <c r="N884" s="74"/>
      <c r="O884" s="55">
        <f>M884*4.58%+M884</f>
        <v>720.50397465302933</v>
      </c>
      <c r="P884" s="55"/>
    </row>
    <row r="885" spans="1:18">
      <c r="A885" s="53" t="s">
        <v>5</v>
      </c>
      <c r="B885" s="54"/>
      <c r="C885" s="55">
        <v>830.32</v>
      </c>
      <c r="D885" s="55"/>
      <c r="E885" s="55">
        <v>7061.36</v>
      </c>
      <c r="F885" s="55"/>
      <c r="G885" s="55">
        <v>2472.58</v>
      </c>
      <c r="H885" s="55"/>
      <c r="I885" s="55">
        <v>2287.31</v>
      </c>
      <c r="J885" s="55"/>
      <c r="K885" s="55">
        <f>I885*5.23%+I885</f>
        <v>2406.9363130000002</v>
      </c>
      <c r="L885" s="55"/>
      <c r="M885" s="55">
        <f t="shared" ref="M885:M895" si="399">K885*4.74%+K885</f>
        <v>2521.0250942361999</v>
      </c>
      <c r="N885" s="55"/>
      <c r="O885" s="55">
        <f t="shared" ref="O885:O895" si="400">M885*4.58%+M885</f>
        <v>2636.4880435522177</v>
      </c>
      <c r="P885" s="55"/>
    </row>
    <row r="886" spans="1:18">
      <c r="A886" s="53" t="s">
        <v>6</v>
      </c>
      <c r="B886" s="54"/>
      <c r="C886" s="55">
        <v>2059.4899999999998</v>
      </c>
      <c r="D886" s="55"/>
      <c r="E886" s="55">
        <v>1648.75</v>
      </c>
      <c r="F886" s="55"/>
      <c r="G886" s="55">
        <v>2855.59</v>
      </c>
      <c r="H886" s="55"/>
      <c r="I886" s="55">
        <v>1725.01</v>
      </c>
      <c r="J886" s="55"/>
      <c r="K886" s="55">
        <f t="shared" ref="K886:K891" si="401">I886*5.23%+I886</f>
        <v>1815.2280230000001</v>
      </c>
      <c r="L886" s="55"/>
      <c r="M886" s="55">
        <f t="shared" si="399"/>
        <v>1901.2698312902</v>
      </c>
      <c r="N886" s="55"/>
      <c r="O886" s="55">
        <f t="shared" si="400"/>
        <v>1988.3479895632913</v>
      </c>
      <c r="P886" s="55"/>
    </row>
    <row r="887" spans="1:18">
      <c r="A887" s="53" t="s">
        <v>7</v>
      </c>
      <c r="B887" s="54"/>
      <c r="C887" s="55">
        <v>1571.67</v>
      </c>
      <c r="D887" s="55"/>
      <c r="E887" s="55">
        <v>1029.9000000000001</v>
      </c>
      <c r="F887" s="55"/>
      <c r="G887" s="55">
        <v>1928.28</v>
      </c>
      <c r="H887" s="55"/>
      <c r="I887" s="55">
        <v>686.61</v>
      </c>
      <c r="J887" s="55"/>
      <c r="K887" s="55">
        <f t="shared" si="401"/>
        <v>722.51970300000005</v>
      </c>
      <c r="L887" s="55"/>
      <c r="M887" s="55">
        <f t="shared" si="399"/>
        <v>756.76713692220005</v>
      </c>
      <c r="N887" s="55"/>
      <c r="O887" s="55">
        <f t="shared" si="400"/>
        <v>791.42707179323679</v>
      </c>
      <c r="P887" s="55"/>
    </row>
    <row r="888" spans="1:18">
      <c r="A888" s="53" t="s">
        <v>8</v>
      </c>
      <c r="B888" s="54"/>
      <c r="C888" s="55">
        <v>1298.52</v>
      </c>
      <c r="D888" s="55"/>
      <c r="E888" s="55">
        <v>2003.36</v>
      </c>
      <c r="F888" s="55"/>
      <c r="G888" s="55">
        <v>654.15</v>
      </c>
      <c r="H888" s="55"/>
      <c r="I888" s="55">
        <v>1184.78</v>
      </c>
      <c r="J888" s="55"/>
      <c r="K888" s="55">
        <f t="shared" si="401"/>
        <v>1246.7439939999999</v>
      </c>
      <c r="L888" s="55"/>
      <c r="M888" s="55">
        <f t="shared" si="399"/>
        <v>1305.8396593155999</v>
      </c>
      <c r="N888" s="55"/>
      <c r="O888" s="55">
        <f t="shared" si="400"/>
        <v>1365.6471157122544</v>
      </c>
      <c r="P888" s="55"/>
    </row>
    <row r="889" spans="1:18">
      <c r="A889" s="53" t="s">
        <v>9</v>
      </c>
      <c r="B889" s="54"/>
      <c r="C889" s="55">
        <v>1736.11</v>
      </c>
      <c r="D889" s="55"/>
      <c r="E889" s="55">
        <v>888.46</v>
      </c>
      <c r="F889" s="55"/>
      <c r="G889" s="55">
        <v>1498.41</v>
      </c>
      <c r="H889" s="55"/>
      <c r="I889" s="55">
        <v>1009.55</v>
      </c>
      <c r="J889" s="55"/>
      <c r="K889" s="55">
        <f t="shared" si="401"/>
        <v>1062.349465</v>
      </c>
      <c r="L889" s="55"/>
      <c r="M889" s="55">
        <f t="shared" si="399"/>
        <v>1112.7048296410001</v>
      </c>
      <c r="N889" s="55"/>
      <c r="O889" s="55">
        <f t="shared" si="400"/>
        <v>1163.6667108385579</v>
      </c>
      <c r="P889" s="55"/>
    </row>
    <row r="890" spans="1:18">
      <c r="A890" s="53" t="s">
        <v>10</v>
      </c>
      <c r="B890" s="54"/>
      <c r="C890" s="55">
        <v>4491.1499999999996</v>
      </c>
      <c r="D890" s="55"/>
      <c r="E890" s="55">
        <v>1455.78</v>
      </c>
      <c r="F890" s="55"/>
      <c r="G890" s="55">
        <v>1508.5</v>
      </c>
      <c r="H890" s="55"/>
      <c r="I890" s="55">
        <v>662.53</v>
      </c>
      <c r="J890" s="55"/>
      <c r="K890" s="55">
        <f t="shared" si="401"/>
        <v>697.18031899999994</v>
      </c>
      <c r="L890" s="55"/>
      <c r="M890" s="55">
        <f t="shared" si="399"/>
        <v>730.22666612059993</v>
      </c>
      <c r="N890" s="55"/>
      <c r="O890" s="55">
        <f t="shared" si="400"/>
        <v>763.67104742892343</v>
      </c>
      <c r="P890" s="55"/>
    </row>
    <row r="891" spans="1:18">
      <c r="A891" s="53" t="s">
        <v>11</v>
      </c>
      <c r="B891" s="54"/>
      <c r="C891" s="55">
        <v>46896.3</v>
      </c>
      <c r="D891" s="55"/>
      <c r="E891" s="55">
        <v>1120.67</v>
      </c>
      <c r="F891" s="55"/>
      <c r="G891" s="55">
        <v>836.32</v>
      </c>
      <c r="H891" s="55"/>
      <c r="I891" s="55">
        <v>1105.6099999999999</v>
      </c>
      <c r="J891" s="55"/>
      <c r="K891" s="55">
        <f t="shared" si="401"/>
        <v>1163.433403</v>
      </c>
      <c r="L891" s="55"/>
      <c r="M891" s="55">
        <f t="shared" si="399"/>
        <v>1218.5801463022001</v>
      </c>
      <c r="N891" s="55"/>
      <c r="O891" s="55">
        <f t="shared" si="400"/>
        <v>1274.3911170028409</v>
      </c>
      <c r="P891" s="55"/>
    </row>
    <row r="892" spans="1:18">
      <c r="A892" s="53" t="s">
        <v>12</v>
      </c>
      <c r="B892" s="54"/>
      <c r="C892" s="55">
        <v>1438.26</v>
      </c>
      <c r="D892" s="55"/>
      <c r="E892" s="55">
        <v>635.77</v>
      </c>
      <c r="F892" s="55"/>
      <c r="G892" s="55">
        <v>192.88</v>
      </c>
      <c r="H892" s="55"/>
      <c r="I892" s="55">
        <v>421.31</v>
      </c>
      <c r="J892" s="55"/>
      <c r="K892" s="55">
        <f>I892*5.23%+I892</f>
        <v>443.34451300000001</v>
      </c>
      <c r="L892" s="55"/>
      <c r="M892" s="55">
        <f t="shared" si="399"/>
        <v>464.3590429162</v>
      </c>
      <c r="N892" s="55"/>
      <c r="O892" s="55">
        <f t="shared" si="400"/>
        <v>485.62668708176193</v>
      </c>
      <c r="P892" s="55"/>
    </row>
    <row r="893" spans="1:18">
      <c r="A893" s="53" t="s">
        <v>13</v>
      </c>
      <c r="B893" s="54"/>
      <c r="C893" s="55">
        <v>1295.1099999999999</v>
      </c>
      <c r="D893" s="55"/>
      <c r="E893" s="55">
        <v>1023.13</v>
      </c>
      <c r="F893" s="55"/>
      <c r="G893" s="55">
        <v>576.63</v>
      </c>
      <c r="H893" s="55"/>
      <c r="I893" s="55">
        <f>(C893+E893+G893)/3</f>
        <v>964.95666666666659</v>
      </c>
      <c r="J893" s="55"/>
      <c r="K893" s="55">
        <f>I893*5.23%+I893</f>
        <v>1015.4239003333332</v>
      </c>
      <c r="L893" s="55"/>
      <c r="M893" s="55">
        <f t="shared" si="399"/>
        <v>1063.5549932091333</v>
      </c>
      <c r="N893" s="55"/>
      <c r="O893" s="55">
        <f t="shared" si="400"/>
        <v>1112.2658118981117</v>
      </c>
      <c r="P893" s="55"/>
    </row>
    <row r="894" spans="1:18">
      <c r="A894" s="53" t="s">
        <v>14</v>
      </c>
      <c r="B894" s="54"/>
      <c r="C894" s="55">
        <v>1630.8</v>
      </c>
      <c r="D894" s="55"/>
      <c r="E894" s="55">
        <v>1164.8399999999999</v>
      </c>
      <c r="F894" s="55"/>
      <c r="G894" s="55">
        <v>984.9</v>
      </c>
      <c r="H894" s="55"/>
      <c r="I894" s="55">
        <f>(C894+E894+G894)/3</f>
        <v>1260.18</v>
      </c>
      <c r="J894" s="55"/>
      <c r="K894" s="55">
        <f t="shared" ref="K894:K895" si="402">I894*5.23%+I894</f>
        <v>1326.0874140000001</v>
      </c>
      <c r="L894" s="55"/>
      <c r="M894" s="55">
        <f t="shared" si="399"/>
        <v>1388.9439574236001</v>
      </c>
      <c r="N894" s="55"/>
      <c r="O894" s="55">
        <f t="shared" si="400"/>
        <v>1452.557590673601</v>
      </c>
      <c r="P894" s="55"/>
    </row>
    <row r="895" spans="1:18" ht="15.75" thickBot="1">
      <c r="A895" s="56" t="s">
        <v>15</v>
      </c>
      <c r="B895" s="57"/>
      <c r="C895" s="58">
        <v>1086.47</v>
      </c>
      <c r="D895" s="58"/>
      <c r="E895" s="55">
        <v>1503.53</v>
      </c>
      <c r="F895" s="55"/>
      <c r="G895" s="58">
        <v>1318.57</v>
      </c>
      <c r="H895" s="58"/>
      <c r="I895" s="55">
        <f>(C895+E895+G895)/3</f>
        <v>1302.8566666666666</v>
      </c>
      <c r="J895" s="55"/>
      <c r="K895" s="59">
        <f t="shared" si="402"/>
        <v>1370.9960703333331</v>
      </c>
      <c r="L895" s="59"/>
      <c r="M895" s="59">
        <f t="shared" si="399"/>
        <v>1435.9812840671332</v>
      </c>
      <c r="N895" s="59"/>
      <c r="O895" s="55">
        <f t="shared" si="400"/>
        <v>1501.7492268774079</v>
      </c>
      <c r="P895" s="55"/>
    </row>
    <row r="896" spans="1:18" ht="15.75" thickBot="1">
      <c r="A896" s="60" t="s">
        <v>16</v>
      </c>
      <c r="B896" s="61"/>
      <c r="C896" s="62">
        <f>SUM(C884:D895)</f>
        <v>64589.990000000013</v>
      </c>
      <c r="D896" s="63"/>
      <c r="E896" s="63">
        <f>SUM(E884:F895)</f>
        <v>20045.370000000003</v>
      </c>
      <c r="F896" s="63"/>
      <c r="G896" s="63">
        <f>SUM(G884:H895)</f>
        <v>16255.979999999998</v>
      </c>
      <c r="H896" s="63"/>
      <c r="I896" s="63">
        <f>SUM(I884:J895)</f>
        <v>13235.783333333333</v>
      </c>
      <c r="J896" s="63"/>
      <c r="K896" s="63">
        <f>SUM(K884:L895)</f>
        <v>13928.014801666666</v>
      </c>
      <c r="L896" s="63"/>
      <c r="M896" s="63">
        <f>SUM(M884:N895)</f>
        <v>14588.202703265664</v>
      </c>
      <c r="N896" s="63"/>
      <c r="O896" s="63">
        <f>SUM(O884:P895)</f>
        <v>15256.342387075234</v>
      </c>
      <c r="P896" s="65"/>
      <c r="R896" s="7"/>
    </row>
    <row r="897" spans="1:16" ht="15.75" thickBot="1">
      <c r="A897" s="85" t="s">
        <v>17</v>
      </c>
      <c r="B897" s="86"/>
      <c r="C897" s="87"/>
      <c r="D897" s="88"/>
      <c r="E897" s="84">
        <f>E896*100/C896-100</f>
        <v>-68.965206528132299</v>
      </c>
      <c r="F897" s="84"/>
      <c r="G897" s="84">
        <f>G896*100/E896-100</f>
        <v>-18.904066125993211</v>
      </c>
      <c r="H897" s="84"/>
      <c r="I897" s="84">
        <f>I896*100/G896-100</f>
        <v>-18.578988573230689</v>
      </c>
      <c r="J897" s="84"/>
      <c r="K897" s="84">
        <f>K896*100/I896-100</f>
        <v>5.230000000000004</v>
      </c>
      <c r="L897" s="84"/>
      <c r="M897" s="84">
        <f>M896*100/K896-100</f>
        <v>4.7399999999999807</v>
      </c>
      <c r="N897" s="84"/>
      <c r="O897" s="84">
        <f>O896*100/M896-100</f>
        <v>4.5800000000000125</v>
      </c>
      <c r="P897" s="84"/>
    </row>
    <row r="899" spans="1:16">
      <c r="A899" s="50" t="s">
        <v>18</v>
      </c>
      <c r="B899" s="50"/>
    </row>
    <row r="900" spans="1:16">
      <c r="A900" s="51" t="str">
        <f>A62</f>
        <v>a) Em 2017 foi utilizado o valor efetivamente arrecadado até o mês de setembro e lançado pela média, o valor a arrecadar para os últimos 03 meses.</v>
      </c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</row>
    <row r="901" spans="1:16">
      <c r="A901" s="51" t="str">
        <f t="shared" ref="A901:A902" si="403">A63</f>
        <v>b) Índice de preço corresponde à Inflação projetada para o exercício. A base para 2019 é de 4,25%, 2020 de 4,26% e 2021 é de 4,16% conforme projeção do Banco Central</v>
      </c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</row>
    <row r="902" spans="1:16">
      <c r="A902" s="51" t="str">
        <f t="shared" si="403"/>
        <v>c) CR* - crescimento real</v>
      </c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</row>
    <row r="903" spans="1:16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</row>
    <row r="905" spans="1:16" ht="15.75">
      <c r="A905" s="81" t="s">
        <v>21</v>
      </c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</row>
    <row r="906" spans="1:16" ht="15.75">
      <c r="A906" s="81" t="str">
        <f>A3</f>
        <v>b) METODOLOGIA DE CÁLCULO DA RECEITA 2017</v>
      </c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</row>
    <row r="908" spans="1:16">
      <c r="A908" s="51" t="s">
        <v>0</v>
      </c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</row>
    <row r="909" spans="1:1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6">
      <c r="A910" s="50" t="s">
        <v>1</v>
      </c>
      <c r="B910" s="50"/>
      <c r="C910" s="50"/>
      <c r="D910" s="3"/>
      <c r="E910" s="78" t="s">
        <v>33</v>
      </c>
      <c r="F910" s="78"/>
      <c r="G910" s="78"/>
      <c r="H910" s="78"/>
      <c r="I910" s="78"/>
      <c r="J910" s="78"/>
      <c r="K910" s="78"/>
    </row>
    <row r="911" spans="1:16" ht="15.75" thickBot="1">
      <c r="A911" s="50"/>
      <c r="B911" s="50"/>
      <c r="C911" s="50"/>
      <c r="D911" s="3"/>
      <c r="E911" s="78"/>
      <c r="F911" s="78"/>
      <c r="G911" s="78"/>
    </row>
    <row r="912" spans="1:16">
      <c r="A912" s="52" t="s">
        <v>3</v>
      </c>
      <c r="B912" s="52"/>
      <c r="C912" s="52"/>
      <c r="D912" s="52"/>
      <c r="G912" s="79">
        <f>G9:L9</f>
        <v>2019</v>
      </c>
      <c r="H912" s="80"/>
      <c r="I912" s="79">
        <f t="shared" ref="I912" si="404">I9:N9</f>
        <v>2020</v>
      </c>
      <c r="J912" s="80"/>
      <c r="K912" s="79">
        <f t="shared" ref="K912" si="405">K9:P9</f>
        <v>2021</v>
      </c>
      <c r="L912" s="80"/>
    </row>
    <row r="913" spans="1:18" ht="15.75" thickBot="1">
      <c r="A913" s="52"/>
      <c r="B913" s="52"/>
      <c r="C913" s="52"/>
      <c r="D913" s="52"/>
      <c r="G913" s="66">
        <f>G10</f>
        <v>4.2500000000000003E-2</v>
      </c>
      <c r="H913" s="67"/>
      <c r="I913" s="66">
        <f t="shared" ref="I913" si="406">I10</f>
        <v>4.2599999999999999E-2</v>
      </c>
      <c r="J913" s="67"/>
      <c r="K913" s="66">
        <f t="shared" ref="K913" si="407">K10</f>
        <v>4.1599999999999998E-2</v>
      </c>
      <c r="L913" s="67"/>
    </row>
    <row r="914" spans="1:18" ht="15.75" thickBot="1">
      <c r="A914" s="4"/>
      <c r="B914" s="4"/>
      <c r="C914" s="4"/>
      <c r="D914" s="4"/>
      <c r="G914" s="6"/>
      <c r="H914" s="4"/>
      <c r="I914" s="6"/>
      <c r="J914" s="4"/>
      <c r="K914" s="6"/>
      <c r="L914" s="4"/>
    </row>
    <row r="915" spans="1:18" ht="15.75" thickBot="1">
      <c r="A915" s="68" t="s">
        <v>20</v>
      </c>
      <c r="B915" s="69"/>
      <c r="C915" s="70">
        <f>C12:P12</f>
        <v>2013</v>
      </c>
      <c r="D915" s="70"/>
      <c r="E915" s="70">
        <f t="shared" ref="E915" si="408">E12:R12</f>
        <v>2014</v>
      </c>
      <c r="F915" s="70"/>
      <c r="G915" s="70">
        <f t="shared" ref="G915" si="409">G12:T12</f>
        <v>2015</v>
      </c>
      <c r="H915" s="70"/>
      <c r="I915" s="70">
        <f t="shared" ref="I915" si="410">I12:V12</f>
        <v>2016</v>
      </c>
      <c r="J915" s="70"/>
      <c r="K915" s="70">
        <f t="shared" ref="K915" si="411">K12:X12</f>
        <v>2017</v>
      </c>
      <c r="L915" s="70"/>
      <c r="M915" s="70">
        <f t="shared" ref="M915" si="412">M12:Z12</f>
        <v>2018</v>
      </c>
      <c r="N915" s="70"/>
      <c r="O915" s="70">
        <f t="shared" ref="O915" si="413">O12:AB12</f>
        <v>2019</v>
      </c>
      <c r="P915" s="70"/>
    </row>
    <row r="916" spans="1:18">
      <c r="A916" s="71" t="s">
        <v>4</v>
      </c>
      <c r="B916" s="72"/>
      <c r="C916" s="73">
        <v>1.05</v>
      </c>
      <c r="D916" s="73"/>
      <c r="E916" s="73">
        <v>7.69</v>
      </c>
      <c r="F916" s="73"/>
      <c r="G916" s="73">
        <v>29.26</v>
      </c>
      <c r="H916" s="73"/>
      <c r="I916" s="73">
        <v>292.89</v>
      </c>
      <c r="J916" s="73"/>
      <c r="K916" s="74">
        <f>I916*5.23%+I916</f>
        <v>308.208147</v>
      </c>
      <c r="L916" s="74"/>
      <c r="M916" s="74">
        <f>K916*4.74%+K916</f>
        <v>322.81721316779999</v>
      </c>
      <c r="N916" s="74"/>
      <c r="O916" s="55">
        <f>M916*4.58%+M916</f>
        <v>337.60224153088524</v>
      </c>
      <c r="P916" s="55"/>
    </row>
    <row r="917" spans="1:18">
      <c r="A917" s="53" t="s">
        <v>5</v>
      </c>
      <c r="B917" s="54"/>
      <c r="C917" s="55">
        <v>28.79</v>
      </c>
      <c r="D917" s="55"/>
      <c r="E917" s="55">
        <v>135.06</v>
      </c>
      <c r="F917" s="55"/>
      <c r="G917" s="55">
        <v>23.72</v>
      </c>
      <c r="H917" s="55"/>
      <c r="I917" s="55">
        <v>93.74</v>
      </c>
      <c r="J917" s="55"/>
      <c r="K917" s="55">
        <f>I917*5.23%+I917</f>
        <v>98.642601999999997</v>
      </c>
      <c r="L917" s="55"/>
      <c r="M917" s="55">
        <f t="shared" ref="M917:M927" si="414">K917*4.74%+K917</f>
        <v>103.3182613348</v>
      </c>
      <c r="N917" s="55"/>
      <c r="O917" s="55">
        <f t="shared" ref="O917:O927" si="415">M917*4.58%+M917</f>
        <v>108.05023770393385</v>
      </c>
      <c r="P917" s="55"/>
    </row>
    <row r="918" spans="1:18">
      <c r="A918" s="53" t="s">
        <v>6</v>
      </c>
      <c r="B918" s="54"/>
      <c r="C918" s="55">
        <v>2.09</v>
      </c>
      <c r="D918" s="55"/>
      <c r="E918" s="55">
        <v>121.75</v>
      </c>
      <c r="F918" s="55"/>
      <c r="G918" s="55">
        <v>337.46</v>
      </c>
      <c r="H918" s="55"/>
      <c r="I918" s="55">
        <v>589.12</v>
      </c>
      <c r="J918" s="55"/>
      <c r="K918" s="55">
        <f t="shared" ref="K918:K923" si="416">I918*5.23%+I918</f>
        <v>619.93097599999999</v>
      </c>
      <c r="L918" s="55"/>
      <c r="M918" s="55">
        <f t="shared" si="414"/>
        <v>649.3157042624</v>
      </c>
      <c r="N918" s="55"/>
      <c r="O918" s="55">
        <f t="shared" si="415"/>
        <v>679.05436351761796</v>
      </c>
      <c r="P918" s="55"/>
    </row>
    <row r="919" spans="1:18">
      <c r="A919" s="53" t="s">
        <v>7</v>
      </c>
      <c r="B919" s="54"/>
      <c r="C919" s="55">
        <v>117.16</v>
      </c>
      <c r="D919" s="55"/>
      <c r="E919" s="55">
        <v>408.36</v>
      </c>
      <c r="F919" s="55"/>
      <c r="G919" s="55">
        <v>255.62</v>
      </c>
      <c r="H919" s="55"/>
      <c r="I919" s="55">
        <v>356.25</v>
      </c>
      <c r="J919" s="55"/>
      <c r="K919" s="55">
        <f t="shared" si="416"/>
        <v>374.88187499999998</v>
      </c>
      <c r="L919" s="55"/>
      <c r="M919" s="55">
        <f t="shared" si="414"/>
        <v>392.65127587500001</v>
      </c>
      <c r="N919" s="55"/>
      <c r="O919" s="55">
        <f t="shared" si="415"/>
        <v>410.63470431007499</v>
      </c>
      <c r="P919" s="55"/>
    </row>
    <row r="920" spans="1:18">
      <c r="A920" s="53" t="s">
        <v>8</v>
      </c>
      <c r="B920" s="54"/>
      <c r="C920" s="55">
        <v>177.9</v>
      </c>
      <c r="D920" s="55"/>
      <c r="E920" s="55">
        <v>491.89</v>
      </c>
      <c r="F920" s="55"/>
      <c r="G920" s="55">
        <v>68.489999999999995</v>
      </c>
      <c r="H920" s="55"/>
      <c r="I920" s="55">
        <v>337.35</v>
      </c>
      <c r="J920" s="55"/>
      <c r="K920" s="55">
        <f t="shared" si="416"/>
        <v>354.99340500000005</v>
      </c>
      <c r="L920" s="55"/>
      <c r="M920" s="55">
        <f t="shared" si="414"/>
        <v>371.82009239700005</v>
      </c>
      <c r="N920" s="55"/>
      <c r="O920" s="55">
        <f t="shared" si="415"/>
        <v>388.84945262878267</v>
      </c>
      <c r="P920" s="55"/>
    </row>
    <row r="921" spans="1:18">
      <c r="A921" s="53" t="s">
        <v>9</v>
      </c>
      <c r="B921" s="54"/>
      <c r="C921" s="55">
        <v>143.80000000000001</v>
      </c>
      <c r="D921" s="55"/>
      <c r="E921" s="55">
        <v>207.34</v>
      </c>
      <c r="F921" s="55"/>
      <c r="G921" s="55">
        <v>91.8</v>
      </c>
      <c r="H921" s="55"/>
      <c r="I921" s="55">
        <v>177.72</v>
      </c>
      <c r="J921" s="55"/>
      <c r="K921" s="55">
        <f t="shared" si="416"/>
        <v>187.01475600000001</v>
      </c>
      <c r="L921" s="55"/>
      <c r="M921" s="55">
        <f t="shared" si="414"/>
        <v>195.87925543439999</v>
      </c>
      <c r="N921" s="55"/>
      <c r="O921" s="55">
        <f t="shared" si="415"/>
        <v>204.85052533329551</v>
      </c>
      <c r="P921" s="55"/>
    </row>
    <row r="922" spans="1:18">
      <c r="A922" s="53" t="s">
        <v>10</v>
      </c>
      <c r="B922" s="54"/>
      <c r="C922" s="55">
        <v>801.56</v>
      </c>
      <c r="D922" s="55"/>
      <c r="E922" s="55">
        <v>148.82</v>
      </c>
      <c r="F922" s="55"/>
      <c r="G922" s="55">
        <v>221.96</v>
      </c>
      <c r="H922" s="55"/>
      <c r="I922" s="55">
        <v>136.47</v>
      </c>
      <c r="J922" s="55"/>
      <c r="K922" s="55">
        <f t="shared" si="416"/>
        <v>143.607381</v>
      </c>
      <c r="L922" s="55"/>
      <c r="M922" s="55">
        <f t="shared" si="414"/>
        <v>150.41437085940001</v>
      </c>
      <c r="N922" s="55"/>
      <c r="O922" s="55">
        <f t="shared" si="415"/>
        <v>157.30334904476052</v>
      </c>
      <c r="P922" s="55"/>
    </row>
    <row r="923" spans="1:18">
      <c r="A923" s="53" t="s">
        <v>11</v>
      </c>
      <c r="B923" s="54"/>
      <c r="C923" s="55">
        <v>292.98</v>
      </c>
      <c r="D923" s="55"/>
      <c r="E923" s="55">
        <v>299.41000000000003</v>
      </c>
      <c r="F923" s="55"/>
      <c r="G923" s="55">
        <v>30.59</v>
      </c>
      <c r="H923" s="55"/>
      <c r="I923" s="55">
        <v>213.91</v>
      </c>
      <c r="J923" s="55"/>
      <c r="K923" s="55">
        <f t="shared" si="416"/>
        <v>225.09749299999999</v>
      </c>
      <c r="L923" s="55"/>
      <c r="M923" s="55">
        <f t="shared" si="414"/>
        <v>235.76711416819998</v>
      </c>
      <c r="N923" s="55"/>
      <c r="O923" s="55">
        <f t="shared" si="415"/>
        <v>246.56524799710354</v>
      </c>
      <c r="P923" s="55"/>
    </row>
    <row r="924" spans="1:18">
      <c r="A924" s="53" t="s">
        <v>12</v>
      </c>
      <c r="B924" s="54"/>
      <c r="C924" s="55">
        <v>392.67</v>
      </c>
      <c r="D924" s="55"/>
      <c r="E924" s="55">
        <v>49.47</v>
      </c>
      <c r="F924" s="55"/>
      <c r="G924" s="55">
        <v>137.04</v>
      </c>
      <c r="H924" s="55"/>
      <c r="I924" s="55">
        <v>130.1</v>
      </c>
      <c r="J924" s="55"/>
      <c r="K924" s="55">
        <f>I924*5.23%+I924</f>
        <v>136.90422999999998</v>
      </c>
      <c r="L924" s="55"/>
      <c r="M924" s="55">
        <f t="shared" si="414"/>
        <v>143.39349050199999</v>
      </c>
      <c r="N924" s="55"/>
      <c r="O924" s="55">
        <f t="shared" si="415"/>
        <v>149.96091236699158</v>
      </c>
      <c r="P924" s="55"/>
    </row>
    <row r="925" spans="1:18">
      <c r="A925" s="53" t="s">
        <v>13</v>
      </c>
      <c r="B925" s="54"/>
      <c r="C925" s="55">
        <v>2.06</v>
      </c>
      <c r="D925" s="55"/>
      <c r="E925" s="55">
        <v>137.09</v>
      </c>
      <c r="F925" s="55"/>
      <c r="G925" s="55">
        <v>95.95</v>
      </c>
      <c r="H925" s="55"/>
      <c r="I925" s="55">
        <f>(C925+E925+G925)/3</f>
        <v>78.366666666666674</v>
      </c>
      <c r="J925" s="55"/>
      <c r="K925" s="55">
        <f>I925*5.23%+I925</f>
        <v>82.465243333333348</v>
      </c>
      <c r="L925" s="55"/>
      <c r="M925" s="55">
        <f t="shared" si="414"/>
        <v>86.374095867333352</v>
      </c>
      <c r="N925" s="55"/>
      <c r="O925" s="55">
        <f t="shared" si="415"/>
        <v>90.330029458057226</v>
      </c>
      <c r="P925" s="55"/>
    </row>
    <row r="926" spans="1:18">
      <c r="A926" s="53" t="s">
        <v>14</v>
      </c>
      <c r="B926" s="54"/>
      <c r="C926" s="55">
        <v>0.99</v>
      </c>
      <c r="D926" s="55"/>
      <c r="E926" s="55">
        <v>222.28</v>
      </c>
      <c r="F926" s="55"/>
      <c r="G926" s="55">
        <v>92.98</v>
      </c>
      <c r="H926" s="55"/>
      <c r="I926" s="55">
        <f>(C926+E926+G926)/3</f>
        <v>105.41666666666667</v>
      </c>
      <c r="J926" s="55"/>
      <c r="K926" s="55">
        <f t="shared" ref="K926:K927" si="417">I926*5.23%+I926</f>
        <v>110.92995833333333</v>
      </c>
      <c r="L926" s="55"/>
      <c r="M926" s="55">
        <f t="shared" si="414"/>
        <v>116.18803835833333</v>
      </c>
      <c r="N926" s="55"/>
      <c r="O926" s="55">
        <f t="shared" si="415"/>
        <v>121.50945051514499</v>
      </c>
      <c r="P926" s="55"/>
    </row>
    <row r="927" spans="1:18" ht="15.75" thickBot="1">
      <c r="A927" s="56" t="s">
        <v>15</v>
      </c>
      <c r="B927" s="57"/>
      <c r="C927" s="58">
        <v>4.3600000000000003</v>
      </c>
      <c r="D927" s="58"/>
      <c r="E927" s="55">
        <v>127.62</v>
      </c>
      <c r="F927" s="55"/>
      <c r="G927" s="58">
        <v>103.9</v>
      </c>
      <c r="H927" s="58"/>
      <c r="I927" s="55">
        <f>(C927+E927+G927)/3</f>
        <v>78.626666666666679</v>
      </c>
      <c r="J927" s="55"/>
      <c r="K927" s="59">
        <f t="shared" si="417"/>
        <v>82.73884133333334</v>
      </c>
      <c r="L927" s="59"/>
      <c r="M927" s="59">
        <f t="shared" si="414"/>
        <v>86.660662412533341</v>
      </c>
      <c r="N927" s="59"/>
      <c r="O927" s="55">
        <f t="shared" si="415"/>
        <v>90.629720751027364</v>
      </c>
      <c r="P927" s="55"/>
      <c r="R927" s="7"/>
    </row>
    <row r="928" spans="1:18" ht="15.75" thickBot="1">
      <c r="A928" s="60" t="s">
        <v>16</v>
      </c>
      <c r="B928" s="61"/>
      <c r="C928" s="62">
        <f>SUM(C916:D927)</f>
        <v>1965.4099999999999</v>
      </c>
      <c r="D928" s="63"/>
      <c r="E928" s="63">
        <f>SUM(E916:F927)</f>
        <v>2356.7799999999997</v>
      </c>
      <c r="F928" s="63"/>
      <c r="G928" s="63">
        <f>SUM(G916:H927)</f>
        <v>1488.77</v>
      </c>
      <c r="H928" s="63"/>
      <c r="I928" s="63">
        <f>SUM(I916:J927)</f>
        <v>2589.9599999999996</v>
      </c>
      <c r="J928" s="63"/>
      <c r="K928" s="63">
        <f>SUM(K916:L927)</f>
        <v>2725.4149079999997</v>
      </c>
      <c r="L928" s="63"/>
      <c r="M928" s="63">
        <f>SUM(M916:N927)</f>
        <v>2854.5995746392</v>
      </c>
      <c r="N928" s="63"/>
      <c r="O928" s="63">
        <f>SUM(O916:P927)</f>
        <v>2985.3402351576756</v>
      </c>
      <c r="P928" s="65"/>
    </row>
    <row r="929" spans="1:18" ht="15.75" thickBot="1">
      <c r="A929" s="85" t="s">
        <v>17</v>
      </c>
      <c r="B929" s="86"/>
      <c r="C929" s="87"/>
      <c r="D929" s="88"/>
      <c r="E929" s="84">
        <f>E928*100/C928-100</f>
        <v>19.912893492960748</v>
      </c>
      <c r="F929" s="84"/>
      <c r="G929" s="84">
        <f>G928*100/E928-100</f>
        <v>-36.830336306316241</v>
      </c>
      <c r="H929" s="84"/>
      <c r="I929" s="84">
        <f>I928*100/G928-100</f>
        <v>73.966428662587219</v>
      </c>
      <c r="J929" s="84"/>
      <c r="K929" s="84">
        <v>7.4</v>
      </c>
      <c r="L929" s="84"/>
      <c r="M929" s="84">
        <f>M928*100/K928-100</f>
        <v>4.7400000000000091</v>
      </c>
      <c r="N929" s="84"/>
      <c r="O929" s="84">
        <f>O928*100/M928-100</f>
        <v>4.5799999999999983</v>
      </c>
      <c r="P929" s="84"/>
    </row>
    <row r="930" spans="1:18">
      <c r="R930" s="7"/>
    </row>
    <row r="931" spans="1:18">
      <c r="A931" s="50" t="s">
        <v>18</v>
      </c>
      <c r="B931" s="50"/>
    </row>
    <row r="932" spans="1:18">
      <c r="A932" s="51" t="str">
        <f>A62</f>
        <v>a) Em 2017 foi utilizado o valor efetivamente arrecadado até o mês de setembro e lançado pela média, o valor a arrecadar para os últimos 03 meses.</v>
      </c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</row>
    <row r="933" spans="1:18">
      <c r="A933" s="51" t="str">
        <f t="shared" ref="A933:A934" si="418">A63</f>
        <v>b) Índice de preço corresponde à Inflação projetada para o exercício. A base para 2019 é de 4,25%, 2020 de 4,26% e 2021 é de 4,16% conforme projeção do Banco Central</v>
      </c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</row>
    <row r="934" spans="1:18">
      <c r="A934" s="51" t="str">
        <f t="shared" si="418"/>
        <v>c) CR* - crescimento real</v>
      </c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</row>
    <row r="935" spans="1:18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</row>
    <row r="937" spans="1:18" ht="15.75">
      <c r="A937" s="81" t="s">
        <v>21</v>
      </c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</row>
    <row r="938" spans="1:18" ht="15.75">
      <c r="A938" s="81" t="str">
        <f>A3</f>
        <v>b) METODOLOGIA DE CÁLCULO DA RECEITA 2017</v>
      </c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</row>
    <row r="940" spans="1:18">
      <c r="A940" s="51" t="s">
        <v>0</v>
      </c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</row>
    <row r="941" spans="1:1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8">
      <c r="A942" s="50" t="s">
        <v>1</v>
      </c>
      <c r="B942" s="50"/>
      <c r="C942" s="50"/>
      <c r="D942" s="3"/>
      <c r="E942" s="78" t="s">
        <v>34</v>
      </c>
      <c r="F942" s="78"/>
      <c r="G942" s="78"/>
      <c r="H942" s="78"/>
      <c r="I942" s="78"/>
      <c r="J942" s="78"/>
      <c r="K942" s="78"/>
    </row>
    <row r="943" spans="1:18" ht="15.75" thickBot="1">
      <c r="A943" s="50"/>
      <c r="B943" s="50"/>
      <c r="C943" s="50"/>
      <c r="D943" s="3"/>
      <c r="E943" s="78"/>
      <c r="F943" s="78"/>
      <c r="G943" s="78"/>
    </row>
    <row r="944" spans="1:18">
      <c r="A944" s="52" t="s">
        <v>3</v>
      </c>
      <c r="B944" s="52"/>
      <c r="C944" s="52"/>
      <c r="D944" s="52"/>
      <c r="G944" s="79">
        <f>G9:L9</f>
        <v>2019</v>
      </c>
      <c r="H944" s="80"/>
      <c r="I944" s="79">
        <f t="shared" ref="I944" si="419">I9:N9</f>
        <v>2020</v>
      </c>
      <c r="J944" s="80"/>
      <c r="K944" s="79">
        <f t="shared" ref="K944" si="420">K9:P9</f>
        <v>2021</v>
      </c>
      <c r="L944" s="80"/>
    </row>
    <row r="945" spans="1:16" ht="15.75" thickBot="1">
      <c r="A945" s="52"/>
      <c r="B945" s="52"/>
      <c r="C945" s="52"/>
      <c r="D945" s="52"/>
      <c r="G945" s="66">
        <f>G10</f>
        <v>4.2500000000000003E-2</v>
      </c>
      <c r="H945" s="67"/>
      <c r="I945" s="66">
        <f t="shared" ref="I945" si="421">I10</f>
        <v>4.2599999999999999E-2</v>
      </c>
      <c r="J945" s="67"/>
      <c r="K945" s="66">
        <f t="shared" ref="K945" si="422">K10</f>
        <v>4.1599999999999998E-2</v>
      </c>
      <c r="L945" s="67"/>
    </row>
    <row r="946" spans="1:16" ht="15.75" thickBot="1">
      <c r="A946" s="4"/>
      <c r="B946" s="4"/>
      <c r="C946" s="4"/>
      <c r="D946" s="4"/>
      <c r="G946" s="6"/>
      <c r="H946" s="4"/>
      <c r="I946" s="6"/>
      <c r="J946" s="4"/>
      <c r="K946" s="6"/>
      <c r="L946" s="4"/>
    </row>
    <row r="947" spans="1:16" ht="15.75" thickBot="1">
      <c r="A947" s="68" t="s">
        <v>20</v>
      </c>
      <c r="B947" s="69"/>
      <c r="C947" s="70">
        <f>C12:P12</f>
        <v>2013</v>
      </c>
      <c r="D947" s="70"/>
      <c r="E947" s="70">
        <f t="shared" ref="E947" si="423">E12:R12</f>
        <v>2014</v>
      </c>
      <c r="F947" s="70"/>
      <c r="G947" s="70">
        <f t="shared" ref="G947" si="424">G12:T12</f>
        <v>2015</v>
      </c>
      <c r="H947" s="70"/>
      <c r="I947" s="70">
        <f t="shared" ref="I947" si="425">I12:V12</f>
        <v>2016</v>
      </c>
      <c r="J947" s="70"/>
      <c r="K947" s="70">
        <f t="shared" ref="K947" si="426">K12:X12</f>
        <v>2017</v>
      </c>
      <c r="L947" s="70"/>
      <c r="M947" s="70">
        <f t="shared" ref="M947" si="427">M12:Z12</f>
        <v>2018</v>
      </c>
      <c r="N947" s="70"/>
      <c r="O947" s="70">
        <f t="shared" ref="O947" si="428">O12:AB12</f>
        <v>2019</v>
      </c>
      <c r="P947" s="70"/>
    </row>
    <row r="948" spans="1:16">
      <c r="A948" s="71" t="s">
        <v>4</v>
      </c>
      <c r="B948" s="72"/>
      <c r="C948" s="73">
        <v>0</v>
      </c>
      <c r="D948" s="73"/>
      <c r="E948" s="73">
        <v>230.51</v>
      </c>
      <c r="F948" s="73"/>
      <c r="G948" s="73">
        <v>0</v>
      </c>
      <c r="H948" s="73"/>
      <c r="I948" s="73">
        <v>0</v>
      </c>
      <c r="J948" s="73"/>
      <c r="K948" s="74">
        <f>I948*5.23%+I948</f>
        <v>0</v>
      </c>
      <c r="L948" s="74"/>
      <c r="M948" s="74">
        <f>K948*4.74%+K948</f>
        <v>0</v>
      </c>
      <c r="N948" s="74"/>
      <c r="O948" s="55">
        <f>M948*4.58%+M948</f>
        <v>0</v>
      </c>
      <c r="P948" s="55"/>
    </row>
    <row r="949" spans="1:16">
      <c r="A949" s="53" t="s">
        <v>5</v>
      </c>
      <c r="B949" s="54"/>
      <c r="C949" s="55">
        <v>112.45</v>
      </c>
      <c r="D949" s="55"/>
      <c r="E949" s="55">
        <v>0</v>
      </c>
      <c r="F949" s="55"/>
      <c r="G949" s="55">
        <v>0</v>
      </c>
      <c r="H949" s="55"/>
      <c r="I949" s="55">
        <v>103.68</v>
      </c>
      <c r="J949" s="55"/>
      <c r="K949" s="55">
        <f>I949*5.23%+I949</f>
        <v>109.10246400000001</v>
      </c>
      <c r="L949" s="55"/>
      <c r="M949" s="55">
        <f t="shared" ref="M949:M959" si="429">K949*4.74%+K949</f>
        <v>114.27392079360001</v>
      </c>
      <c r="N949" s="55"/>
      <c r="O949" s="55">
        <f t="shared" ref="O949:O959" si="430">M949*4.58%+M949</f>
        <v>119.50766636594689</v>
      </c>
      <c r="P949" s="55"/>
    </row>
    <row r="950" spans="1:16">
      <c r="A950" s="53" t="s">
        <v>6</v>
      </c>
      <c r="B950" s="54"/>
      <c r="C950" s="55">
        <v>4010.76</v>
      </c>
      <c r="D950" s="55"/>
      <c r="E950" s="55">
        <v>0</v>
      </c>
      <c r="F950" s="55"/>
      <c r="G950" s="55">
        <v>0</v>
      </c>
      <c r="H950" s="55"/>
      <c r="I950" s="55">
        <v>7153.92</v>
      </c>
      <c r="J950" s="55"/>
      <c r="K950" s="55">
        <f t="shared" ref="K950:K955" si="431">I950*5.23%+I950</f>
        <v>7528.0700159999997</v>
      </c>
      <c r="L950" s="55"/>
      <c r="M950" s="55">
        <f t="shared" si="429"/>
        <v>7884.9005347583998</v>
      </c>
      <c r="N950" s="55"/>
      <c r="O950" s="55">
        <f t="shared" si="430"/>
        <v>8246.0289792503354</v>
      </c>
      <c r="P950" s="55"/>
    </row>
    <row r="951" spans="1:16">
      <c r="A951" s="53" t="s">
        <v>7</v>
      </c>
      <c r="B951" s="54"/>
      <c r="C951" s="55">
        <v>36035.160000000003</v>
      </c>
      <c r="D951" s="55"/>
      <c r="E951" s="55">
        <v>34102.49</v>
      </c>
      <c r="F951" s="55"/>
      <c r="G951" s="55">
        <v>28714.080000000002</v>
      </c>
      <c r="H951" s="55"/>
      <c r="I951" s="55">
        <v>26075.52</v>
      </c>
      <c r="J951" s="55"/>
      <c r="K951" s="55">
        <f t="shared" si="431"/>
        <v>27439.269695999999</v>
      </c>
      <c r="L951" s="55"/>
      <c r="M951" s="55">
        <f t="shared" si="429"/>
        <v>28739.891079590401</v>
      </c>
      <c r="N951" s="55"/>
      <c r="O951" s="55">
        <f t="shared" si="430"/>
        <v>30056.178091035643</v>
      </c>
      <c r="P951" s="55"/>
    </row>
    <row r="952" spans="1:16">
      <c r="A952" s="53" t="s">
        <v>8</v>
      </c>
      <c r="B952" s="54"/>
      <c r="C952" s="55">
        <v>14684.1</v>
      </c>
      <c r="D952" s="55"/>
      <c r="E952" s="55">
        <v>10334.280000000001</v>
      </c>
      <c r="F952" s="55"/>
      <c r="G952" s="55">
        <v>5611.74</v>
      </c>
      <c r="H952" s="55"/>
      <c r="I952" s="55">
        <v>6630</v>
      </c>
      <c r="J952" s="55"/>
      <c r="K952" s="55">
        <f t="shared" si="431"/>
        <v>6976.7489999999998</v>
      </c>
      <c r="L952" s="55"/>
      <c r="M952" s="55">
        <f t="shared" si="429"/>
        <v>7307.4469025999997</v>
      </c>
      <c r="N952" s="55"/>
      <c r="O952" s="55">
        <f t="shared" si="430"/>
        <v>7642.1279707390795</v>
      </c>
      <c r="P952" s="55"/>
    </row>
    <row r="953" spans="1:16">
      <c r="A953" s="53" t="s">
        <v>9</v>
      </c>
      <c r="B953" s="54"/>
      <c r="C953" s="55">
        <v>4429.6099999999997</v>
      </c>
      <c r="D953" s="55"/>
      <c r="E953" s="55">
        <v>2219.4899999999998</v>
      </c>
      <c r="F953" s="55"/>
      <c r="G953" s="55">
        <v>1761.6</v>
      </c>
      <c r="H953" s="55"/>
      <c r="I953" s="55">
        <v>1658.88</v>
      </c>
      <c r="J953" s="55"/>
      <c r="K953" s="55">
        <f t="shared" si="431"/>
        <v>1745.6394240000002</v>
      </c>
      <c r="L953" s="55"/>
      <c r="M953" s="55">
        <f t="shared" si="429"/>
        <v>1828.3827326976002</v>
      </c>
      <c r="N953" s="55"/>
      <c r="O953" s="55">
        <f t="shared" si="430"/>
        <v>1912.1226618551502</v>
      </c>
      <c r="P953" s="55"/>
    </row>
    <row r="954" spans="1:16">
      <c r="A954" s="53" t="s">
        <v>10</v>
      </c>
      <c r="B954" s="54"/>
      <c r="C954" s="55">
        <v>3289.8</v>
      </c>
      <c r="D954" s="55"/>
      <c r="E954" s="55">
        <v>1555.44</v>
      </c>
      <c r="F954" s="55"/>
      <c r="G954" s="55">
        <v>1189.08</v>
      </c>
      <c r="H954" s="55"/>
      <c r="I954" s="55">
        <v>829.44</v>
      </c>
      <c r="J954" s="55"/>
      <c r="K954" s="55">
        <f t="shared" si="431"/>
        <v>872.8197120000001</v>
      </c>
      <c r="L954" s="55"/>
      <c r="M954" s="55">
        <f t="shared" si="429"/>
        <v>914.1913663488001</v>
      </c>
      <c r="N954" s="55"/>
      <c r="O954" s="55">
        <f t="shared" si="430"/>
        <v>956.06133092757511</v>
      </c>
      <c r="P954" s="55"/>
    </row>
    <row r="955" spans="1:16">
      <c r="A955" s="53" t="s">
        <v>11</v>
      </c>
      <c r="B955" s="54"/>
      <c r="C955" s="55">
        <v>872.11</v>
      </c>
      <c r="D955" s="55"/>
      <c r="E955" s="55">
        <v>916.23</v>
      </c>
      <c r="F955" s="55"/>
      <c r="G955" s="55">
        <v>1189.08</v>
      </c>
      <c r="H955" s="55"/>
      <c r="I955" s="55">
        <v>259.2</v>
      </c>
      <c r="J955" s="55"/>
      <c r="K955" s="55">
        <f t="shared" si="431"/>
        <v>272.75615999999997</v>
      </c>
      <c r="L955" s="55"/>
      <c r="M955" s="55">
        <f t="shared" si="429"/>
        <v>285.68480198399999</v>
      </c>
      <c r="N955" s="55"/>
      <c r="O955" s="55">
        <f t="shared" si="430"/>
        <v>298.76916591486719</v>
      </c>
      <c r="P955" s="55"/>
    </row>
    <row r="956" spans="1:16">
      <c r="A956" s="53" t="s">
        <v>12</v>
      </c>
      <c r="B956" s="54"/>
      <c r="C956" s="55">
        <v>1063.06</v>
      </c>
      <c r="D956" s="55"/>
      <c r="E956" s="55">
        <v>663.47</v>
      </c>
      <c r="F956" s="55"/>
      <c r="G956" s="55">
        <v>360.7</v>
      </c>
      <c r="H956" s="55"/>
      <c r="I956" s="55">
        <v>103.68</v>
      </c>
      <c r="J956" s="55"/>
      <c r="K956" s="55">
        <f>I956*5.23%+I956</f>
        <v>109.10246400000001</v>
      </c>
      <c r="L956" s="55"/>
      <c r="M956" s="55">
        <f t="shared" si="429"/>
        <v>114.27392079360001</v>
      </c>
      <c r="N956" s="55"/>
      <c r="O956" s="55">
        <f t="shared" si="430"/>
        <v>119.50766636594689</v>
      </c>
      <c r="P956" s="55"/>
    </row>
    <row r="957" spans="1:16">
      <c r="A957" s="53" t="s">
        <v>13</v>
      </c>
      <c r="B957" s="54"/>
      <c r="C957" s="55">
        <v>462.47</v>
      </c>
      <c r="D957" s="55"/>
      <c r="E957" s="55">
        <v>600.29</v>
      </c>
      <c r="F957" s="55"/>
      <c r="G957" s="55">
        <v>308.27999999999997</v>
      </c>
      <c r="H957" s="55"/>
      <c r="I957" s="55">
        <f>(C957+E957+G957)/3</f>
        <v>457.01333333333332</v>
      </c>
      <c r="J957" s="55"/>
      <c r="K957" s="55">
        <f>I957*5.23%+I957</f>
        <v>480.91513066666664</v>
      </c>
      <c r="L957" s="55"/>
      <c r="M957" s="55">
        <f t="shared" si="429"/>
        <v>503.71050786026666</v>
      </c>
      <c r="N957" s="55"/>
      <c r="O957" s="55">
        <f t="shared" si="430"/>
        <v>526.78044912026689</v>
      </c>
      <c r="P957" s="55"/>
    </row>
    <row r="958" spans="1:16">
      <c r="A958" s="53" t="s">
        <v>14</v>
      </c>
      <c r="B958" s="54"/>
      <c r="C958" s="55">
        <v>38.86</v>
      </c>
      <c r="D958" s="55"/>
      <c r="E958" s="55">
        <v>126.38</v>
      </c>
      <c r="F958" s="55"/>
      <c r="G958" s="55">
        <v>88.08</v>
      </c>
      <c r="H958" s="55"/>
      <c r="I958" s="55">
        <f>(C958+E958+G958)/3</f>
        <v>84.44</v>
      </c>
      <c r="J958" s="55"/>
      <c r="K958" s="55">
        <f t="shared" ref="K958:K959" si="432">I958*5.23%+I958</f>
        <v>88.856211999999999</v>
      </c>
      <c r="L958" s="55"/>
      <c r="M958" s="55">
        <f t="shared" si="429"/>
        <v>93.067996448800002</v>
      </c>
      <c r="N958" s="55"/>
      <c r="O958" s="55">
        <f t="shared" si="430"/>
        <v>97.330510686155037</v>
      </c>
      <c r="P958" s="55"/>
    </row>
    <row r="959" spans="1:16" ht="15.75" thickBot="1">
      <c r="A959" s="56" t="s">
        <v>15</v>
      </c>
      <c r="B959" s="57"/>
      <c r="C959" s="58">
        <v>38.96</v>
      </c>
      <c r="D959" s="58"/>
      <c r="E959" s="55">
        <v>695.09</v>
      </c>
      <c r="F959" s="55"/>
      <c r="G959" s="58">
        <v>18692.310000000001</v>
      </c>
      <c r="H959" s="58"/>
      <c r="I959" s="55">
        <f>(C959+E959+G959)/3</f>
        <v>6475.4533333333338</v>
      </c>
      <c r="J959" s="55"/>
      <c r="K959" s="59">
        <f t="shared" si="432"/>
        <v>6814.1195426666673</v>
      </c>
      <c r="L959" s="59"/>
      <c r="M959" s="59">
        <f t="shared" si="429"/>
        <v>7137.1088089890673</v>
      </c>
      <c r="N959" s="59"/>
      <c r="O959" s="55">
        <f t="shared" si="430"/>
        <v>7463.9883924407668</v>
      </c>
      <c r="P959" s="55"/>
    </row>
    <row r="960" spans="1:16" ht="15.75" thickBot="1">
      <c r="A960" s="60" t="s">
        <v>16</v>
      </c>
      <c r="B960" s="61"/>
      <c r="C960" s="62">
        <f>SUM(C948:D959)</f>
        <v>65037.340000000004</v>
      </c>
      <c r="D960" s="63"/>
      <c r="E960" s="63">
        <f>SUM(E948:F959)</f>
        <v>51443.67</v>
      </c>
      <c r="F960" s="63"/>
      <c r="G960" s="63">
        <f>SUM(G948:H959)</f>
        <v>57914.95</v>
      </c>
      <c r="H960" s="63"/>
      <c r="I960" s="63">
        <f>SUM(I948:J959)</f>
        <v>49831.226666666669</v>
      </c>
      <c r="J960" s="63"/>
      <c r="K960" s="63">
        <f>SUM(K948:L959)</f>
        <v>52437.399821333325</v>
      </c>
      <c r="L960" s="63"/>
      <c r="M960" s="63">
        <f>SUM(M948:N959)</f>
        <v>54922.932572864549</v>
      </c>
      <c r="N960" s="63"/>
      <c r="O960" s="63">
        <f>SUM(O948:P959)</f>
        <v>57438.40288470174</v>
      </c>
      <c r="P960" s="65"/>
    </row>
    <row r="961" spans="1:16" ht="15.75" thickBot="1">
      <c r="A961" s="85" t="s">
        <v>17</v>
      </c>
      <c r="B961" s="86"/>
      <c r="C961" s="87"/>
      <c r="D961" s="88"/>
      <c r="E961" s="84">
        <f>E960*100/C960-100</f>
        <v>-20.901331450517503</v>
      </c>
      <c r="F961" s="84"/>
      <c r="G961" s="84">
        <f>G960*100/E960-100</f>
        <v>12.57935135654202</v>
      </c>
      <c r="H961" s="84"/>
      <c r="I961" s="84">
        <f>I960*100/G960-100</f>
        <v>-13.957921630482858</v>
      </c>
      <c r="J961" s="84"/>
      <c r="K961" s="84">
        <f>K960*100/I960-100</f>
        <v>5.2299999999999756</v>
      </c>
      <c r="L961" s="84"/>
      <c r="M961" s="84">
        <f>M960*100/K960-100</f>
        <v>4.7400000000000375</v>
      </c>
      <c r="N961" s="84"/>
      <c r="O961" s="84">
        <f>O960*100/M960-100</f>
        <v>4.5799999999999983</v>
      </c>
      <c r="P961" s="84"/>
    </row>
    <row r="963" spans="1:16">
      <c r="A963" s="50" t="s">
        <v>18</v>
      </c>
      <c r="B963" s="50"/>
    </row>
    <row r="964" spans="1:16">
      <c r="A964" s="51" t="str">
        <f>A62</f>
        <v>a) Em 2017 foi utilizado o valor efetivamente arrecadado até o mês de setembro e lançado pela média, o valor a arrecadar para os últimos 03 meses.</v>
      </c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</row>
    <row r="965" spans="1:16">
      <c r="A965" s="51" t="str">
        <f t="shared" ref="A965:A966" si="433">A63</f>
        <v>b) Índice de preço corresponde à Inflação projetada para o exercício. A base para 2019 é de 4,25%, 2020 de 4,26% e 2021 é de 4,16% conforme projeção do Banco Central</v>
      </c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</row>
    <row r="966" spans="1:16">
      <c r="A966" s="51" t="str">
        <f t="shared" si="433"/>
        <v>c) CR* - crescimento real</v>
      </c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</row>
    <row r="967" spans="1:16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</row>
    <row r="969" spans="1:16" ht="15.75">
      <c r="A969" s="81" t="s">
        <v>21</v>
      </c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</row>
    <row r="970" spans="1:16" ht="15.75">
      <c r="A970" s="81" t="str">
        <f>A3</f>
        <v>b) METODOLOGIA DE CÁLCULO DA RECEITA 2017</v>
      </c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</row>
    <row r="972" spans="1:16">
      <c r="A972" s="51" t="s">
        <v>0</v>
      </c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</row>
    <row r="973" spans="1:1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6">
      <c r="A974" s="50" t="s">
        <v>1</v>
      </c>
      <c r="B974" s="50"/>
      <c r="C974" s="50"/>
      <c r="D974" s="3"/>
      <c r="E974" s="78" t="s">
        <v>35</v>
      </c>
      <c r="F974" s="78"/>
      <c r="G974" s="78"/>
      <c r="H974" s="78"/>
      <c r="I974" s="78"/>
      <c r="J974" s="78"/>
      <c r="K974" s="78"/>
    </row>
    <row r="975" spans="1:16" ht="15.75" thickBot="1">
      <c r="A975" s="50"/>
      <c r="B975" s="50"/>
      <c r="C975" s="50"/>
      <c r="D975" s="3"/>
      <c r="E975" s="78"/>
      <c r="F975" s="78"/>
      <c r="G975" s="78"/>
    </row>
    <row r="976" spans="1:16">
      <c r="A976" s="52" t="s">
        <v>3</v>
      </c>
      <c r="B976" s="52"/>
      <c r="C976" s="52"/>
      <c r="D976" s="52"/>
      <c r="G976" s="79">
        <f>G9:L9</f>
        <v>2019</v>
      </c>
      <c r="H976" s="80"/>
      <c r="I976" s="79">
        <f t="shared" ref="I976" si="434">I9:N9</f>
        <v>2020</v>
      </c>
      <c r="J976" s="80"/>
      <c r="K976" s="79">
        <f t="shared" ref="K976" si="435">K9:P9</f>
        <v>2021</v>
      </c>
      <c r="L976" s="80"/>
    </row>
    <row r="977" spans="1:16" ht="15.75" thickBot="1">
      <c r="A977" s="52"/>
      <c r="B977" s="52"/>
      <c r="C977" s="52"/>
      <c r="D977" s="52"/>
      <c r="G977" s="66">
        <f>G10</f>
        <v>4.2500000000000003E-2</v>
      </c>
      <c r="H977" s="67"/>
      <c r="I977" s="66">
        <f t="shared" ref="I977" si="436">I10</f>
        <v>4.2599999999999999E-2</v>
      </c>
      <c r="J977" s="67"/>
      <c r="K977" s="66">
        <f t="shared" ref="K977" si="437">K10</f>
        <v>4.1599999999999998E-2</v>
      </c>
      <c r="L977" s="67"/>
    </row>
    <row r="978" spans="1:16" ht="15.75" thickBot="1">
      <c r="A978" s="4"/>
      <c r="B978" s="4"/>
      <c r="C978" s="4"/>
      <c r="D978" s="4"/>
      <c r="G978" s="6"/>
      <c r="H978" s="4"/>
      <c r="I978" s="6"/>
      <c r="J978" s="4"/>
      <c r="K978" s="6"/>
      <c r="L978" s="4"/>
    </row>
    <row r="979" spans="1:16" ht="15.75" thickBot="1">
      <c r="A979" s="68" t="s">
        <v>20</v>
      </c>
      <c r="B979" s="69"/>
      <c r="C979" s="70">
        <f>C12:P12</f>
        <v>2013</v>
      </c>
      <c r="D979" s="70"/>
      <c r="E979" s="70">
        <f t="shared" ref="E979" si="438">E12:R12</f>
        <v>2014</v>
      </c>
      <c r="F979" s="70"/>
      <c r="G979" s="70">
        <f t="shared" ref="G979" si="439">G12:T12</f>
        <v>2015</v>
      </c>
      <c r="H979" s="70"/>
      <c r="I979" s="70">
        <f t="shared" ref="I979" si="440">I12:V12</f>
        <v>2016</v>
      </c>
      <c r="J979" s="70"/>
      <c r="K979" s="70">
        <f t="shared" ref="K979" si="441">K12:X12</f>
        <v>2017</v>
      </c>
      <c r="L979" s="70"/>
      <c r="M979" s="70">
        <f t="shared" ref="M979" si="442">M12:Z12</f>
        <v>2018</v>
      </c>
      <c r="N979" s="70"/>
      <c r="O979" s="70">
        <f t="shared" ref="O979" si="443">O12:AB12</f>
        <v>2019</v>
      </c>
      <c r="P979" s="70"/>
    </row>
    <row r="980" spans="1:16">
      <c r="A980" s="71" t="s">
        <v>4</v>
      </c>
      <c r="B980" s="72"/>
      <c r="C980" s="73">
        <v>1610.28</v>
      </c>
      <c r="D980" s="73"/>
      <c r="E980" s="73">
        <v>1454.93</v>
      </c>
      <c r="F980" s="73"/>
      <c r="G980" s="73">
        <v>4936.88</v>
      </c>
      <c r="H980" s="73"/>
      <c r="I980" s="73">
        <v>1431.99</v>
      </c>
      <c r="J980" s="73"/>
      <c r="K980" s="74">
        <f>I980*5.23%+I980</f>
        <v>1506.883077</v>
      </c>
      <c r="L980" s="74"/>
      <c r="M980" s="74">
        <f>K980*4.74%+K980</f>
        <v>1578.3093348498001</v>
      </c>
      <c r="N980" s="74"/>
      <c r="O980" s="55">
        <f>M980*4.58%+M980</f>
        <v>1650.5959023859209</v>
      </c>
      <c r="P980" s="55"/>
    </row>
    <row r="981" spans="1:16">
      <c r="A981" s="53" t="s">
        <v>5</v>
      </c>
      <c r="B981" s="54"/>
      <c r="C981" s="55">
        <v>2980.2</v>
      </c>
      <c r="D981" s="55"/>
      <c r="E981" s="55">
        <v>8778.92</v>
      </c>
      <c r="F981" s="55"/>
      <c r="G981" s="55">
        <v>5327.47</v>
      </c>
      <c r="H981" s="55"/>
      <c r="I981" s="55">
        <v>3572.12</v>
      </c>
      <c r="J981" s="55"/>
      <c r="K981" s="55">
        <f>I981*5.23%+I981</f>
        <v>3758.9418759999999</v>
      </c>
      <c r="L981" s="55"/>
      <c r="M981" s="55">
        <f t="shared" ref="M981:M991" si="444">K981*4.74%+K981</f>
        <v>3937.1157209223998</v>
      </c>
      <c r="N981" s="55"/>
      <c r="O981" s="55">
        <f t="shared" ref="O981:O991" si="445">M981*4.58%+M981</f>
        <v>4117.435620940646</v>
      </c>
      <c r="P981" s="55"/>
    </row>
    <row r="982" spans="1:16">
      <c r="A982" s="53" t="s">
        <v>6</v>
      </c>
      <c r="B982" s="54"/>
      <c r="C982" s="55">
        <v>5320.04</v>
      </c>
      <c r="D982" s="55"/>
      <c r="E982" s="55">
        <v>5272.98</v>
      </c>
      <c r="F982" s="55"/>
      <c r="G982" s="55">
        <v>8909.93</v>
      </c>
      <c r="H982" s="55"/>
      <c r="I982" s="55">
        <v>2947.88</v>
      </c>
      <c r="J982" s="55"/>
      <c r="K982" s="55">
        <f t="shared" ref="K982:K987" si="446">I982*5.23%+I982</f>
        <v>3102.0541240000002</v>
      </c>
      <c r="L982" s="55"/>
      <c r="M982" s="55">
        <f t="shared" si="444"/>
        <v>3249.0914894776001</v>
      </c>
      <c r="N982" s="55"/>
      <c r="O982" s="55">
        <f t="shared" si="445"/>
        <v>3397.8998796956744</v>
      </c>
      <c r="P982" s="55"/>
    </row>
    <row r="983" spans="1:16">
      <c r="A983" s="53" t="s">
        <v>7</v>
      </c>
      <c r="B983" s="54"/>
      <c r="C983" s="55">
        <v>4493.6499999999996</v>
      </c>
      <c r="D983" s="55"/>
      <c r="E983" s="55">
        <v>2866.99</v>
      </c>
      <c r="F983" s="55"/>
      <c r="G983" s="55">
        <v>5953.21</v>
      </c>
      <c r="H983" s="55"/>
      <c r="I983" s="55">
        <v>1663.75</v>
      </c>
      <c r="J983" s="55"/>
      <c r="K983" s="55">
        <f t="shared" si="446"/>
        <v>1750.7641249999999</v>
      </c>
      <c r="L983" s="55"/>
      <c r="M983" s="55">
        <f t="shared" si="444"/>
        <v>1833.7503445249999</v>
      </c>
      <c r="N983" s="55"/>
      <c r="O983" s="55">
        <f t="shared" si="445"/>
        <v>1917.7361103042449</v>
      </c>
      <c r="P983" s="55"/>
    </row>
    <row r="984" spans="1:16">
      <c r="A984" s="53" t="s">
        <v>8</v>
      </c>
      <c r="B984" s="54"/>
      <c r="C984" s="55">
        <v>3461.39</v>
      </c>
      <c r="D984" s="55"/>
      <c r="E984" s="55">
        <v>4074.73</v>
      </c>
      <c r="F984" s="55"/>
      <c r="G984" s="55">
        <v>1658.56</v>
      </c>
      <c r="H984" s="55"/>
      <c r="I984" s="55">
        <v>2591.09</v>
      </c>
      <c r="J984" s="55"/>
      <c r="K984" s="55">
        <f t="shared" si="446"/>
        <v>2726.6040070000004</v>
      </c>
      <c r="L984" s="55"/>
      <c r="M984" s="55">
        <f t="shared" si="444"/>
        <v>2855.8450369318002</v>
      </c>
      <c r="N984" s="55"/>
      <c r="O984" s="55">
        <f t="shared" si="445"/>
        <v>2986.6427396232766</v>
      </c>
      <c r="P984" s="55"/>
    </row>
    <row r="985" spans="1:16">
      <c r="A985" s="53" t="s">
        <v>9</v>
      </c>
      <c r="B985" s="54"/>
      <c r="C985" s="55">
        <v>3946.45</v>
      </c>
      <c r="D985" s="55"/>
      <c r="E985" s="55">
        <v>2453.46</v>
      </c>
      <c r="F985" s="55"/>
      <c r="G985" s="55">
        <v>2812.99</v>
      </c>
      <c r="H985" s="55"/>
      <c r="I985" s="55">
        <v>1477.03</v>
      </c>
      <c r="J985" s="55"/>
      <c r="K985" s="55">
        <f t="shared" si="446"/>
        <v>1554.278669</v>
      </c>
      <c r="L985" s="55"/>
      <c r="M985" s="55">
        <f t="shared" si="444"/>
        <v>1627.9514779106</v>
      </c>
      <c r="N985" s="55"/>
      <c r="O985" s="55">
        <f t="shared" si="445"/>
        <v>1702.5116555989055</v>
      </c>
      <c r="P985" s="55"/>
    </row>
    <row r="986" spans="1:16">
      <c r="A986" s="53" t="s">
        <v>10</v>
      </c>
      <c r="B986" s="54"/>
      <c r="C986" s="55">
        <v>10259.98</v>
      </c>
      <c r="D986" s="55"/>
      <c r="E986" s="55">
        <v>4191.93</v>
      </c>
      <c r="F986" s="55"/>
      <c r="G986" s="55">
        <v>3258.67</v>
      </c>
      <c r="H986" s="55"/>
      <c r="I986" s="55">
        <v>746.8</v>
      </c>
      <c r="J986" s="55"/>
      <c r="K986" s="55">
        <f t="shared" si="446"/>
        <v>785.85763999999995</v>
      </c>
      <c r="L986" s="55"/>
      <c r="M986" s="55">
        <f t="shared" si="444"/>
        <v>823.10729213599996</v>
      </c>
      <c r="N986" s="55"/>
      <c r="O986" s="55">
        <f t="shared" si="445"/>
        <v>860.80560611582871</v>
      </c>
      <c r="P986" s="55"/>
    </row>
    <row r="987" spans="1:16">
      <c r="A987" s="53" t="s">
        <v>11</v>
      </c>
      <c r="B987" s="54"/>
      <c r="C987" s="55">
        <v>45485.66</v>
      </c>
      <c r="D987" s="55"/>
      <c r="E987" s="55">
        <v>2062.87</v>
      </c>
      <c r="F987" s="55"/>
      <c r="G987" s="55">
        <v>1551.24</v>
      </c>
      <c r="H987" s="55"/>
      <c r="I987" s="55">
        <v>3806.89</v>
      </c>
      <c r="J987" s="55"/>
      <c r="K987" s="55">
        <f t="shared" si="446"/>
        <v>4005.9903469999999</v>
      </c>
      <c r="L987" s="55"/>
      <c r="M987" s="55">
        <f t="shared" si="444"/>
        <v>4195.8742894478</v>
      </c>
      <c r="N987" s="55"/>
      <c r="O987" s="55">
        <f t="shared" si="445"/>
        <v>4388.0453319045091</v>
      </c>
      <c r="P987" s="55"/>
    </row>
    <row r="988" spans="1:16">
      <c r="A988" s="53" t="s">
        <v>12</v>
      </c>
      <c r="B988" s="54"/>
      <c r="C988" s="55">
        <v>3381.2</v>
      </c>
      <c r="D988" s="55"/>
      <c r="E988" s="55">
        <v>1813.73</v>
      </c>
      <c r="F988" s="55"/>
      <c r="G988" s="55">
        <v>937.81</v>
      </c>
      <c r="H988" s="55"/>
      <c r="I988" s="55">
        <v>812.29</v>
      </c>
      <c r="J988" s="55"/>
      <c r="K988" s="55">
        <f>I988*5.23%+I988</f>
        <v>854.77276699999993</v>
      </c>
      <c r="L988" s="55"/>
      <c r="M988" s="55">
        <f t="shared" si="444"/>
        <v>895.28899615579996</v>
      </c>
      <c r="N988" s="55"/>
      <c r="O988" s="55">
        <f t="shared" si="445"/>
        <v>936.29323217973558</v>
      </c>
      <c r="P988" s="55"/>
    </row>
    <row r="989" spans="1:16">
      <c r="A989" s="53" t="s">
        <v>13</v>
      </c>
      <c r="B989" s="54"/>
      <c r="C989" s="55">
        <v>3543.74</v>
      </c>
      <c r="D989" s="55"/>
      <c r="E989" s="55">
        <v>3143.48</v>
      </c>
      <c r="F989" s="55"/>
      <c r="G989" s="55">
        <v>4339.62</v>
      </c>
      <c r="H989" s="55"/>
      <c r="I989" s="55">
        <f>(C989+E989+G989)/3</f>
        <v>3675.6133333333332</v>
      </c>
      <c r="J989" s="55"/>
      <c r="K989" s="55">
        <f>I989*5.23%+I989</f>
        <v>3867.8479106666664</v>
      </c>
      <c r="L989" s="55"/>
      <c r="M989" s="55">
        <f t="shared" si="444"/>
        <v>4051.1839016322665</v>
      </c>
      <c r="N989" s="55"/>
      <c r="O989" s="55">
        <f t="shared" si="445"/>
        <v>4236.7281243270245</v>
      </c>
      <c r="P989" s="55"/>
    </row>
    <row r="990" spans="1:16">
      <c r="A990" s="53" t="s">
        <v>14</v>
      </c>
      <c r="B990" s="54"/>
      <c r="C990" s="55">
        <v>3719.3</v>
      </c>
      <c r="D990" s="55"/>
      <c r="E990" s="55">
        <v>4396.1000000000004</v>
      </c>
      <c r="F990" s="55"/>
      <c r="G990" s="55">
        <v>1085.3599999999999</v>
      </c>
      <c r="H990" s="55"/>
      <c r="I990" s="55">
        <f>(C990+E990+G990)/3</f>
        <v>3066.92</v>
      </c>
      <c r="J990" s="55"/>
      <c r="K990" s="55">
        <f t="shared" ref="K990:K991" si="447">I990*5.23%+I990</f>
        <v>3227.3199159999999</v>
      </c>
      <c r="L990" s="55"/>
      <c r="M990" s="55">
        <f t="shared" si="444"/>
        <v>3380.2948800183999</v>
      </c>
      <c r="N990" s="55"/>
      <c r="O990" s="55">
        <f t="shared" si="445"/>
        <v>3535.1123855232427</v>
      </c>
      <c r="P990" s="55"/>
    </row>
    <row r="991" spans="1:16" ht="15.75" thickBot="1">
      <c r="A991" s="56" t="s">
        <v>15</v>
      </c>
      <c r="B991" s="57"/>
      <c r="C991" s="58">
        <v>2574.06</v>
      </c>
      <c r="D991" s="58"/>
      <c r="E991" s="55">
        <v>7991.41</v>
      </c>
      <c r="F991" s="55"/>
      <c r="G991" s="58">
        <v>2253.89</v>
      </c>
      <c r="H991" s="58"/>
      <c r="I991" s="55">
        <f>(C991+E991+G991)/3</f>
        <v>4273.12</v>
      </c>
      <c r="J991" s="55"/>
      <c r="K991" s="59">
        <f t="shared" si="447"/>
        <v>4496.6041759999998</v>
      </c>
      <c r="L991" s="59"/>
      <c r="M991" s="59">
        <f t="shared" si="444"/>
        <v>4709.7432139424</v>
      </c>
      <c r="N991" s="59"/>
      <c r="O991" s="55">
        <f t="shared" si="445"/>
        <v>4925.4494531409619</v>
      </c>
      <c r="P991" s="55"/>
    </row>
    <row r="992" spans="1:16" ht="15.75" thickBot="1">
      <c r="A992" s="60" t="s">
        <v>16</v>
      </c>
      <c r="B992" s="61"/>
      <c r="C992" s="62">
        <f>SUM(C980:D991)</f>
        <v>90775.950000000012</v>
      </c>
      <c r="D992" s="63"/>
      <c r="E992" s="63">
        <f>SUM(E980:F991)</f>
        <v>48501.53</v>
      </c>
      <c r="F992" s="63"/>
      <c r="G992" s="63">
        <f>SUM(G980:H991)</f>
        <v>43025.63</v>
      </c>
      <c r="H992" s="63"/>
      <c r="I992" s="63">
        <f>SUM(I980:J991)</f>
        <v>30065.493333333336</v>
      </c>
      <c r="J992" s="63"/>
      <c r="K992" s="63">
        <f>SUM(K980:L991)</f>
        <v>31637.918634666665</v>
      </c>
      <c r="L992" s="63"/>
      <c r="M992" s="63">
        <f>SUM(M980:N991)</f>
        <v>33137.555977949865</v>
      </c>
      <c r="N992" s="63"/>
      <c r="O992" s="63">
        <f>SUM(O980:P991)</f>
        <v>34655.256041739965</v>
      </c>
      <c r="P992" s="65"/>
    </row>
    <row r="993" spans="1:16" ht="15.75" thickBot="1">
      <c r="A993" s="85" t="s">
        <v>17</v>
      </c>
      <c r="B993" s="86"/>
      <c r="C993" s="87"/>
      <c r="D993" s="88"/>
      <c r="E993" s="84">
        <f>E992*100/C992-100</f>
        <v>-46.570066190439213</v>
      </c>
      <c r="F993" s="84"/>
      <c r="G993" s="84">
        <f>G992*100/E992-100</f>
        <v>-11.290159300129289</v>
      </c>
      <c r="H993" s="84"/>
      <c r="I993" s="84">
        <f>I992*100/G992-100</f>
        <v>-30.121898660558045</v>
      </c>
      <c r="J993" s="84"/>
      <c r="K993" s="84">
        <f>K992*100/I992-100</f>
        <v>5.2299999999999898</v>
      </c>
      <c r="L993" s="84"/>
      <c r="M993" s="84">
        <f>M992*100/K992-100</f>
        <v>4.7399999999999949</v>
      </c>
      <c r="N993" s="84"/>
      <c r="O993" s="84">
        <f>O992*100/M992-100</f>
        <v>4.5799999999999841</v>
      </c>
      <c r="P993" s="84"/>
    </row>
    <row r="995" spans="1:16">
      <c r="A995" s="50" t="s">
        <v>18</v>
      </c>
      <c r="B995" s="50"/>
    </row>
    <row r="996" spans="1:16">
      <c r="A996" s="51" t="str">
        <f>A62</f>
        <v>a) Em 2017 foi utilizado o valor efetivamente arrecadado até o mês de setembro e lançado pela média, o valor a arrecadar para os últimos 03 meses.</v>
      </c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</row>
    <row r="997" spans="1:16">
      <c r="A997" s="51" t="str">
        <f t="shared" ref="A997:A998" si="448">A63</f>
        <v>b) Índice de preço corresponde à Inflação projetada para o exercício. A base para 2019 é de 4,25%, 2020 de 4,26% e 2021 é de 4,16% conforme projeção do Banco Central</v>
      </c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</row>
    <row r="998" spans="1:16">
      <c r="A998" s="51" t="str">
        <f t="shared" si="448"/>
        <v>c) CR* - crescimento real</v>
      </c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</row>
    <row r="999" spans="1:16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</row>
    <row r="1001" spans="1:16" ht="15.75">
      <c r="A1001" s="81" t="s">
        <v>21</v>
      </c>
      <c r="B1001" s="81"/>
      <c r="C1001" s="81"/>
      <c r="D1001" s="81"/>
      <c r="E1001" s="81"/>
      <c r="F1001" s="81"/>
      <c r="G1001" s="81"/>
      <c r="H1001" s="81"/>
      <c r="I1001" s="81"/>
      <c r="J1001" s="81"/>
      <c r="K1001" s="81"/>
      <c r="L1001" s="81"/>
      <c r="M1001" s="81"/>
      <c r="N1001" s="81"/>
      <c r="O1001" s="81"/>
      <c r="P1001" s="81"/>
    </row>
    <row r="1002" spans="1:16" ht="15.75">
      <c r="A1002" s="81" t="str">
        <f>A3</f>
        <v>b) METODOLOGIA DE CÁLCULO DA RECEITA 2017</v>
      </c>
      <c r="B1002" s="81"/>
      <c r="C1002" s="81"/>
      <c r="D1002" s="81"/>
      <c r="E1002" s="81"/>
      <c r="F1002" s="81"/>
      <c r="G1002" s="81"/>
      <c r="H1002" s="81"/>
      <c r="I1002" s="81"/>
      <c r="J1002" s="81"/>
      <c r="K1002" s="81"/>
      <c r="L1002" s="81"/>
      <c r="M1002" s="81"/>
      <c r="N1002" s="81"/>
      <c r="O1002" s="81"/>
      <c r="P1002" s="81"/>
    </row>
    <row r="1004" spans="1:16">
      <c r="A1004" s="51" t="s">
        <v>0</v>
      </c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</row>
    <row r="1005" spans="1:16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6">
      <c r="A1006" s="50" t="s">
        <v>1</v>
      </c>
      <c r="B1006" s="50"/>
      <c r="C1006" s="50"/>
      <c r="D1006" s="3"/>
      <c r="E1006" s="78" t="s">
        <v>36</v>
      </c>
      <c r="F1006" s="78"/>
      <c r="G1006" s="78"/>
      <c r="H1006" s="78"/>
      <c r="I1006" s="78"/>
      <c r="J1006" s="78"/>
      <c r="K1006" s="78"/>
    </row>
    <row r="1007" spans="1:16" ht="15.75" thickBot="1">
      <c r="A1007" s="50"/>
      <c r="B1007" s="50"/>
      <c r="C1007" s="50"/>
      <c r="D1007" s="3"/>
      <c r="E1007" s="78"/>
      <c r="F1007" s="78"/>
      <c r="G1007" s="78"/>
    </row>
    <row r="1008" spans="1:16">
      <c r="A1008" s="52" t="s">
        <v>3</v>
      </c>
      <c r="B1008" s="52"/>
      <c r="C1008" s="52"/>
      <c r="D1008" s="52"/>
      <c r="G1008" s="79">
        <f>G9:L9</f>
        <v>2019</v>
      </c>
      <c r="H1008" s="80"/>
      <c r="I1008" s="79">
        <f t="shared" ref="I1008" si="449">I9:N9</f>
        <v>2020</v>
      </c>
      <c r="J1008" s="80"/>
      <c r="K1008" s="79">
        <f t="shared" ref="K1008" si="450">K9:P9</f>
        <v>2021</v>
      </c>
      <c r="L1008" s="80"/>
    </row>
    <row r="1009" spans="1:18" ht="15.75" thickBot="1">
      <c r="A1009" s="52"/>
      <c r="B1009" s="52"/>
      <c r="C1009" s="52"/>
      <c r="D1009" s="52"/>
      <c r="G1009" s="66">
        <f>G10</f>
        <v>4.2500000000000003E-2</v>
      </c>
      <c r="H1009" s="67"/>
      <c r="I1009" s="66">
        <f t="shared" ref="I1009" si="451">I10</f>
        <v>4.2599999999999999E-2</v>
      </c>
      <c r="J1009" s="67"/>
      <c r="K1009" s="66">
        <f t="shared" ref="K1009" si="452">K10</f>
        <v>4.1599999999999998E-2</v>
      </c>
      <c r="L1009" s="67"/>
    </row>
    <row r="1010" spans="1:18" ht="15.75" thickBot="1">
      <c r="A1010" s="4"/>
      <c r="B1010" s="4"/>
      <c r="C1010" s="4"/>
      <c r="D1010" s="4"/>
      <c r="G1010" s="6"/>
      <c r="H1010" s="4"/>
      <c r="I1010" s="6"/>
      <c r="J1010" s="4"/>
      <c r="K1010" s="6"/>
      <c r="L1010" s="4"/>
    </row>
    <row r="1011" spans="1:18" ht="15.75" thickBot="1">
      <c r="A1011" s="68" t="s">
        <v>20</v>
      </c>
      <c r="B1011" s="69"/>
      <c r="C1011" s="70">
        <f>C12:P12</f>
        <v>2013</v>
      </c>
      <c r="D1011" s="70"/>
      <c r="E1011" s="70">
        <f t="shared" ref="E1011" si="453">E12:R12</f>
        <v>2014</v>
      </c>
      <c r="F1011" s="70"/>
      <c r="G1011" s="70">
        <f t="shared" ref="G1011" si="454">G12:T12</f>
        <v>2015</v>
      </c>
      <c r="H1011" s="70"/>
      <c r="I1011" s="70">
        <f t="shared" ref="I1011" si="455">I12:V12</f>
        <v>2016</v>
      </c>
      <c r="J1011" s="70"/>
      <c r="K1011" s="70">
        <f t="shared" ref="K1011" si="456">K12:X12</f>
        <v>2017</v>
      </c>
      <c r="L1011" s="70"/>
      <c r="M1011" s="70">
        <f t="shared" ref="M1011" si="457">M12:Z12</f>
        <v>2018</v>
      </c>
      <c r="N1011" s="70"/>
      <c r="O1011" s="70">
        <f t="shared" ref="O1011" si="458">O12:AB12</f>
        <v>2019</v>
      </c>
      <c r="P1011" s="70"/>
    </row>
    <row r="1012" spans="1:18">
      <c r="A1012" s="71" t="s">
        <v>4</v>
      </c>
      <c r="B1012" s="72"/>
      <c r="C1012" s="73">
        <v>1.1599999999999999</v>
      </c>
      <c r="D1012" s="73"/>
      <c r="E1012" s="73">
        <v>294.08</v>
      </c>
      <c r="F1012" s="73"/>
      <c r="G1012" s="73">
        <v>225.7</v>
      </c>
      <c r="H1012" s="73"/>
      <c r="I1012" s="73">
        <v>854.76</v>
      </c>
      <c r="J1012" s="73"/>
      <c r="K1012" s="74">
        <f>I1012*5.23%+I1012</f>
        <v>899.46394799999996</v>
      </c>
      <c r="L1012" s="74"/>
      <c r="M1012" s="74">
        <f>K1012*4.74%+K1012</f>
        <v>942.09853913519999</v>
      </c>
      <c r="N1012" s="74"/>
      <c r="O1012" s="55">
        <f>M1012*4.58%+M1012</f>
        <v>985.24665222759211</v>
      </c>
      <c r="P1012" s="55"/>
    </row>
    <row r="1013" spans="1:18">
      <c r="A1013" s="53" t="s">
        <v>5</v>
      </c>
      <c r="B1013" s="54"/>
      <c r="C1013" s="55">
        <v>76.319999999999993</v>
      </c>
      <c r="D1013" s="55"/>
      <c r="E1013" s="55">
        <v>506.75</v>
      </c>
      <c r="F1013" s="55"/>
      <c r="G1013" s="55">
        <v>133.79</v>
      </c>
      <c r="H1013" s="55"/>
      <c r="I1013" s="55">
        <v>245.6</v>
      </c>
      <c r="J1013" s="55"/>
      <c r="K1013" s="55">
        <f>I1013*5.23%+I1013</f>
        <v>258.44488000000001</v>
      </c>
      <c r="L1013" s="55"/>
      <c r="M1013" s="55">
        <f t="shared" ref="M1013:M1023" si="459">K1013*4.74%+K1013</f>
        <v>270.69516731200002</v>
      </c>
      <c r="N1013" s="55"/>
      <c r="O1013" s="55">
        <f t="shared" ref="O1013:O1023" si="460">M1013*4.58%+M1013</f>
        <v>283.09300597488965</v>
      </c>
      <c r="P1013" s="55"/>
    </row>
    <row r="1014" spans="1:18">
      <c r="A1014" s="53" t="s">
        <v>6</v>
      </c>
      <c r="B1014" s="54"/>
      <c r="C1014" s="55">
        <v>25.54</v>
      </c>
      <c r="D1014" s="55"/>
      <c r="E1014" s="55">
        <v>344.57</v>
      </c>
      <c r="F1014" s="55"/>
      <c r="G1014" s="55">
        <v>1033.07</v>
      </c>
      <c r="H1014" s="55"/>
      <c r="I1014" s="55">
        <v>1082.51</v>
      </c>
      <c r="J1014" s="55"/>
      <c r="K1014" s="55">
        <f t="shared" ref="K1014:K1019" si="461">I1014*5.23%+I1014</f>
        <v>1139.1252730000001</v>
      </c>
      <c r="L1014" s="55"/>
      <c r="M1014" s="55">
        <f t="shared" si="459"/>
        <v>1193.1198109402001</v>
      </c>
      <c r="N1014" s="55"/>
      <c r="O1014" s="55">
        <f t="shared" si="460"/>
        <v>1247.7646982812612</v>
      </c>
      <c r="P1014" s="55"/>
    </row>
    <row r="1015" spans="1:18">
      <c r="A1015" s="53" t="s">
        <v>7</v>
      </c>
      <c r="B1015" s="54"/>
      <c r="C1015" s="55">
        <v>215.39</v>
      </c>
      <c r="D1015" s="55"/>
      <c r="E1015" s="55">
        <v>1066.47</v>
      </c>
      <c r="F1015" s="55"/>
      <c r="G1015" s="55">
        <v>863.91</v>
      </c>
      <c r="H1015" s="55"/>
      <c r="I1015" s="55">
        <v>923.1</v>
      </c>
      <c r="J1015" s="55"/>
      <c r="K1015" s="55">
        <f t="shared" si="461"/>
        <v>971.37813000000006</v>
      </c>
      <c r="L1015" s="55"/>
      <c r="M1015" s="55">
        <f t="shared" si="459"/>
        <v>1017.4214533620001</v>
      </c>
      <c r="N1015" s="55"/>
      <c r="O1015" s="55">
        <f t="shared" si="460"/>
        <v>1064.0193559259797</v>
      </c>
      <c r="P1015" s="55"/>
    </row>
    <row r="1016" spans="1:18">
      <c r="A1016" s="53" t="s">
        <v>8</v>
      </c>
      <c r="B1016" s="54"/>
      <c r="C1016" s="55">
        <v>277.2</v>
      </c>
      <c r="D1016" s="55"/>
      <c r="E1016" s="55">
        <v>1161.3699999999999</v>
      </c>
      <c r="F1016" s="55"/>
      <c r="G1016" s="55">
        <v>145.66</v>
      </c>
      <c r="H1016" s="55"/>
      <c r="I1016" s="55">
        <v>718.48</v>
      </c>
      <c r="J1016" s="55"/>
      <c r="K1016" s="55">
        <f t="shared" si="461"/>
        <v>756.05650400000002</v>
      </c>
      <c r="L1016" s="55"/>
      <c r="M1016" s="55">
        <f t="shared" si="459"/>
        <v>791.89358228959998</v>
      </c>
      <c r="N1016" s="55"/>
      <c r="O1016" s="55">
        <f t="shared" si="460"/>
        <v>828.16230835846363</v>
      </c>
      <c r="P1016" s="55"/>
    </row>
    <row r="1017" spans="1:18">
      <c r="A1017" s="53" t="s">
        <v>9</v>
      </c>
      <c r="B1017" s="54"/>
      <c r="C1017" s="55">
        <v>236.28</v>
      </c>
      <c r="D1017" s="55"/>
      <c r="E1017" s="55">
        <v>350.04</v>
      </c>
      <c r="F1017" s="55"/>
      <c r="G1017" s="55">
        <v>282.61</v>
      </c>
      <c r="H1017" s="55"/>
      <c r="I1017" s="55">
        <v>241.71</v>
      </c>
      <c r="J1017" s="55"/>
      <c r="K1017" s="55">
        <f t="shared" si="461"/>
        <v>254.35143300000001</v>
      </c>
      <c r="L1017" s="55"/>
      <c r="M1017" s="55">
        <f t="shared" si="459"/>
        <v>266.40769092420004</v>
      </c>
      <c r="N1017" s="55"/>
      <c r="O1017" s="55">
        <f t="shared" si="460"/>
        <v>278.60916316852843</v>
      </c>
      <c r="P1017" s="55"/>
    </row>
    <row r="1018" spans="1:18">
      <c r="A1018" s="53" t="s">
        <v>10</v>
      </c>
      <c r="B1018" s="54"/>
      <c r="C1018" s="55">
        <v>1495.01</v>
      </c>
      <c r="D1018" s="55"/>
      <c r="E1018" s="55">
        <v>392.96</v>
      </c>
      <c r="F1018" s="55"/>
      <c r="G1018" s="55">
        <v>544.72</v>
      </c>
      <c r="H1018" s="55"/>
      <c r="I1018" s="55">
        <v>311.61</v>
      </c>
      <c r="J1018" s="55"/>
      <c r="K1018" s="55">
        <f t="shared" si="461"/>
        <v>327.90720300000004</v>
      </c>
      <c r="L1018" s="55"/>
      <c r="M1018" s="55">
        <f t="shared" si="459"/>
        <v>343.45000442220004</v>
      </c>
      <c r="N1018" s="55"/>
      <c r="O1018" s="55">
        <f t="shared" si="460"/>
        <v>359.18001462473683</v>
      </c>
      <c r="P1018" s="55"/>
    </row>
    <row r="1019" spans="1:18">
      <c r="A1019" s="53" t="s">
        <v>11</v>
      </c>
      <c r="B1019" s="54"/>
      <c r="C1019" s="55">
        <v>478.26</v>
      </c>
      <c r="D1019" s="55"/>
      <c r="E1019" s="55">
        <v>532.5</v>
      </c>
      <c r="F1019" s="55"/>
      <c r="G1019" s="55">
        <v>64.180000000000007</v>
      </c>
      <c r="H1019" s="55"/>
      <c r="I1019" s="55">
        <v>6221.22</v>
      </c>
      <c r="J1019" s="55"/>
      <c r="K1019" s="55">
        <f t="shared" si="461"/>
        <v>6546.589806</v>
      </c>
      <c r="L1019" s="55"/>
      <c r="M1019" s="55">
        <f t="shared" si="459"/>
        <v>6856.8981628044003</v>
      </c>
      <c r="N1019" s="55"/>
      <c r="O1019" s="55">
        <f t="shared" si="460"/>
        <v>7170.9440986608415</v>
      </c>
      <c r="P1019" s="55"/>
    </row>
    <row r="1020" spans="1:18">
      <c r="A1020" s="53" t="s">
        <v>12</v>
      </c>
      <c r="B1020" s="54"/>
      <c r="C1020" s="55">
        <v>534.20000000000005</v>
      </c>
      <c r="D1020" s="55"/>
      <c r="E1020" s="55">
        <v>288.5</v>
      </c>
      <c r="F1020" s="55"/>
      <c r="G1020" s="55">
        <v>237.68</v>
      </c>
      <c r="H1020" s="55"/>
      <c r="I1020" s="55">
        <v>254.03</v>
      </c>
      <c r="J1020" s="55"/>
      <c r="K1020" s="55">
        <f>I1020*5.23%+I1020</f>
        <v>267.31576899999999</v>
      </c>
      <c r="L1020" s="55"/>
      <c r="M1020" s="55">
        <f t="shared" si="459"/>
        <v>279.9865364506</v>
      </c>
      <c r="N1020" s="55"/>
      <c r="O1020" s="55">
        <f t="shared" si="460"/>
        <v>292.80991982003746</v>
      </c>
      <c r="P1020" s="55"/>
    </row>
    <row r="1021" spans="1:18">
      <c r="A1021" s="53" t="s">
        <v>13</v>
      </c>
      <c r="B1021" s="54"/>
      <c r="C1021" s="55">
        <v>54.38</v>
      </c>
      <c r="D1021" s="55"/>
      <c r="E1021" s="55">
        <v>175.31</v>
      </c>
      <c r="F1021" s="55"/>
      <c r="G1021" s="55">
        <v>112.45</v>
      </c>
      <c r="H1021" s="55"/>
      <c r="I1021" s="55">
        <f>(C1021+E1021+G1021)/3</f>
        <v>114.04666666666667</v>
      </c>
      <c r="J1021" s="55"/>
      <c r="K1021" s="55">
        <f>I1021*5.23%+I1021</f>
        <v>120.01130733333333</v>
      </c>
      <c r="L1021" s="55"/>
      <c r="M1021" s="55">
        <f t="shared" si="459"/>
        <v>125.69984330093334</v>
      </c>
      <c r="N1021" s="55"/>
      <c r="O1021" s="55">
        <f t="shared" si="460"/>
        <v>131.4568961241161</v>
      </c>
      <c r="P1021" s="55"/>
    </row>
    <row r="1022" spans="1:18">
      <c r="A1022" s="53" t="s">
        <v>14</v>
      </c>
      <c r="B1022" s="54"/>
      <c r="C1022" s="55">
        <v>47.2</v>
      </c>
      <c r="D1022" s="55"/>
      <c r="E1022" s="55">
        <v>938.58</v>
      </c>
      <c r="F1022" s="55"/>
      <c r="G1022" s="55">
        <v>112.42</v>
      </c>
      <c r="H1022" s="55"/>
      <c r="I1022" s="55">
        <f>(C1022+E1022+G1022)/3</f>
        <v>366.06666666666666</v>
      </c>
      <c r="J1022" s="55"/>
      <c r="K1022" s="55">
        <f t="shared" ref="K1022:K1023" si="462">I1022*5.23%+I1022</f>
        <v>385.21195333333333</v>
      </c>
      <c r="L1022" s="55"/>
      <c r="M1022" s="55">
        <f t="shared" si="459"/>
        <v>403.47099992133332</v>
      </c>
      <c r="N1022" s="55"/>
      <c r="O1022" s="55">
        <f t="shared" si="460"/>
        <v>421.94997171773036</v>
      </c>
      <c r="P1022" s="55"/>
    </row>
    <row r="1023" spans="1:18" ht="15.75" thickBot="1">
      <c r="A1023" s="56" t="s">
        <v>15</v>
      </c>
      <c r="B1023" s="57"/>
      <c r="C1023" s="58">
        <v>16.649999999999999</v>
      </c>
      <c r="D1023" s="58"/>
      <c r="E1023" s="55">
        <v>724.9</v>
      </c>
      <c r="F1023" s="55"/>
      <c r="G1023" s="58">
        <v>370.87</v>
      </c>
      <c r="H1023" s="58"/>
      <c r="I1023" s="55">
        <f>(C1023+E1023+G1023)/3</f>
        <v>370.80666666666667</v>
      </c>
      <c r="J1023" s="55"/>
      <c r="K1023" s="59">
        <f t="shared" si="462"/>
        <v>390.19985533333335</v>
      </c>
      <c r="L1023" s="59"/>
      <c r="M1023" s="59">
        <f t="shared" si="459"/>
        <v>408.69532847613334</v>
      </c>
      <c r="N1023" s="59"/>
      <c r="O1023" s="55">
        <f t="shared" si="460"/>
        <v>427.41357452034026</v>
      </c>
      <c r="P1023" s="55"/>
      <c r="R1023" s="7"/>
    </row>
    <row r="1024" spans="1:18" ht="15.75" thickBot="1">
      <c r="A1024" s="60" t="s">
        <v>16</v>
      </c>
      <c r="B1024" s="61"/>
      <c r="C1024" s="62">
        <f>SUM(C1012:D1023)</f>
        <v>3457.5899999999997</v>
      </c>
      <c r="D1024" s="63"/>
      <c r="E1024" s="63">
        <f>SUM(E1012:F1023)</f>
        <v>6776.03</v>
      </c>
      <c r="F1024" s="63"/>
      <c r="G1024" s="63">
        <f>SUM(G1012:H1023)</f>
        <v>4127.0599999999995</v>
      </c>
      <c r="H1024" s="63"/>
      <c r="I1024" s="63">
        <f>SUM(I1012:J1023)</f>
        <v>11703.940000000002</v>
      </c>
      <c r="J1024" s="63"/>
      <c r="K1024" s="63">
        <f>SUM(K1012:L1023)</f>
        <v>12316.056062000003</v>
      </c>
      <c r="L1024" s="63"/>
      <c r="M1024" s="63">
        <f>SUM(M1012:N1023)</f>
        <v>12899.837119338803</v>
      </c>
      <c r="N1024" s="63"/>
      <c r="O1024" s="63">
        <f>SUM(O1012:P1023)</f>
        <v>13490.649659404518</v>
      </c>
      <c r="P1024" s="65"/>
    </row>
    <row r="1025" spans="1:16" ht="15.75" thickBot="1">
      <c r="A1025" s="85" t="s">
        <v>17</v>
      </c>
      <c r="B1025" s="86"/>
      <c r="C1025" s="87"/>
      <c r="D1025" s="88"/>
      <c r="E1025" s="84">
        <f>E1024*100/C1024-100</f>
        <v>95.975520521519343</v>
      </c>
      <c r="F1025" s="84"/>
      <c r="G1025" s="84">
        <f>G1024*100/E1024-100</f>
        <v>-39.093244864618377</v>
      </c>
      <c r="H1025" s="84"/>
      <c r="I1025" s="84">
        <f>I1024*100/G1024-100</f>
        <v>183.59025553299455</v>
      </c>
      <c r="J1025" s="84"/>
      <c r="K1025" s="84">
        <f>K1024*100/I1024-100</f>
        <v>5.230000000000004</v>
      </c>
      <c r="L1025" s="84"/>
      <c r="M1025" s="84">
        <f>M1024*100/K1024-100</f>
        <v>4.7399999999999949</v>
      </c>
      <c r="N1025" s="84"/>
      <c r="O1025" s="84">
        <f>O1024*100/M1024-100</f>
        <v>4.5799999999999983</v>
      </c>
      <c r="P1025" s="84"/>
    </row>
    <row r="1027" spans="1:16">
      <c r="A1027" s="50" t="s">
        <v>18</v>
      </c>
      <c r="B1027" s="50"/>
    </row>
    <row r="1028" spans="1:16">
      <c r="A1028" s="51" t="str">
        <f>A62</f>
        <v>a) Em 2017 foi utilizado o valor efetivamente arrecadado até o mês de setembro e lançado pela média, o valor a arrecadar para os últimos 03 meses.</v>
      </c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</row>
    <row r="1029" spans="1:16">
      <c r="A1029" s="51" t="str">
        <f t="shared" ref="A1029:A1030" si="463">A63</f>
        <v>b) Índice de preço corresponde à Inflação projetada para o exercício. A base para 2019 é de 4,25%, 2020 de 4,26% e 2021 é de 4,16% conforme projeção do Banco Central</v>
      </c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</row>
    <row r="1030" spans="1:16">
      <c r="A1030" s="51" t="str">
        <f t="shared" si="463"/>
        <v>c) CR* - crescimento real</v>
      </c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</row>
    <row r="1031" spans="1:16">
      <c r="A1031" s="52"/>
      <c r="B1031" s="52"/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</row>
    <row r="1033" spans="1:16" ht="15.75">
      <c r="A1033" s="81" t="s">
        <v>21</v>
      </c>
      <c r="B1033" s="81"/>
      <c r="C1033" s="81"/>
      <c r="D1033" s="81"/>
      <c r="E1033" s="81"/>
      <c r="F1033" s="81"/>
      <c r="G1033" s="81"/>
      <c r="H1033" s="81"/>
      <c r="I1033" s="81"/>
      <c r="J1033" s="81"/>
      <c r="K1033" s="81"/>
      <c r="L1033" s="81"/>
      <c r="M1033" s="81"/>
      <c r="N1033" s="81"/>
      <c r="O1033" s="81"/>
      <c r="P1033" s="81"/>
    </row>
    <row r="1034" spans="1:16" ht="15.75">
      <c r="A1034" s="81" t="str">
        <f>A3</f>
        <v>b) METODOLOGIA DE CÁLCULO DA RECEITA 2017</v>
      </c>
      <c r="B1034" s="81"/>
      <c r="C1034" s="81"/>
      <c r="D1034" s="81"/>
      <c r="E1034" s="81"/>
      <c r="F1034" s="81"/>
      <c r="G1034" s="81"/>
      <c r="H1034" s="81"/>
      <c r="I1034" s="81"/>
      <c r="J1034" s="81"/>
      <c r="K1034" s="81"/>
      <c r="L1034" s="81"/>
      <c r="M1034" s="81"/>
      <c r="N1034" s="81"/>
      <c r="O1034" s="81"/>
      <c r="P1034" s="81"/>
    </row>
    <row r="1036" spans="1:16">
      <c r="A1036" s="51" t="s">
        <v>0</v>
      </c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</row>
    <row r="1037" spans="1:16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6">
      <c r="A1038" s="50" t="s">
        <v>1</v>
      </c>
      <c r="B1038" s="50"/>
      <c r="C1038" s="50"/>
      <c r="D1038" s="3"/>
      <c r="E1038" s="78" t="s">
        <v>37</v>
      </c>
      <c r="F1038" s="78"/>
      <c r="G1038" s="78"/>
      <c r="H1038" s="78"/>
      <c r="I1038" s="78"/>
      <c r="J1038" s="78"/>
      <c r="K1038" s="78"/>
    </row>
    <row r="1039" spans="1:16" ht="15.75" thickBot="1">
      <c r="A1039" s="50"/>
      <c r="B1039" s="50"/>
      <c r="C1039" s="50"/>
      <c r="D1039" s="3"/>
      <c r="E1039" s="78"/>
      <c r="F1039" s="78"/>
      <c r="G1039" s="78"/>
    </row>
    <row r="1040" spans="1:16">
      <c r="A1040" s="52" t="s">
        <v>3</v>
      </c>
      <c r="B1040" s="52"/>
      <c r="C1040" s="52"/>
      <c r="D1040" s="52"/>
      <c r="G1040" s="79">
        <f>G9:L9</f>
        <v>2019</v>
      </c>
      <c r="H1040" s="80"/>
      <c r="I1040" s="79">
        <f t="shared" ref="I1040" si="464">I9:N9</f>
        <v>2020</v>
      </c>
      <c r="J1040" s="80"/>
      <c r="K1040" s="79">
        <f t="shared" ref="K1040" si="465">K9:P9</f>
        <v>2021</v>
      </c>
      <c r="L1040" s="80"/>
    </row>
    <row r="1041" spans="1:16" ht="15.75" thickBot="1">
      <c r="A1041" s="52"/>
      <c r="B1041" s="52"/>
      <c r="C1041" s="52"/>
      <c r="D1041" s="52"/>
      <c r="G1041" s="66">
        <f>G10</f>
        <v>4.2500000000000003E-2</v>
      </c>
      <c r="H1041" s="67"/>
      <c r="I1041" s="66">
        <f t="shared" ref="I1041" si="466">I10</f>
        <v>4.2599999999999999E-2</v>
      </c>
      <c r="J1041" s="67"/>
      <c r="K1041" s="66">
        <f t="shared" ref="K1041" si="467">K10</f>
        <v>4.1599999999999998E-2</v>
      </c>
      <c r="L1041" s="67"/>
    </row>
    <row r="1042" spans="1:16" ht="15.75" thickBot="1">
      <c r="A1042" s="4"/>
      <c r="B1042" s="4"/>
      <c r="C1042" s="4"/>
      <c r="D1042" s="4"/>
      <c r="G1042" s="6"/>
      <c r="H1042" s="4"/>
      <c r="I1042" s="6"/>
      <c r="J1042" s="4"/>
      <c r="K1042" s="6"/>
      <c r="L1042" s="4"/>
    </row>
    <row r="1043" spans="1:16" ht="15.75" thickBot="1">
      <c r="A1043" s="68" t="s">
        <v>20</v>
      </c>
      <c r="B1043" s="69"/>
      <c r="C1043" s="70">
        <f>C12:P12</f>
        <v>2013</v>
      </c>
      <c r="D1043" s="70"/>
      <c r="E1043" s="70">
        <f t="shared" ref="E1043" si="468">E12:R12</f>
        <v>2014</v>
      </c>
      <c r="F1043" s="70"/>
      <c r="G1043" s="70">
        <f t="shared" ref="G1043" si="469">G12:T12</f>
        <v>2015</v>
      </c>
      <c r="H1043" s="70"/>
      <c r="I1043" s="70">
        <f t="shared" ref="I1043" si="470">I12:V12</f>
        <v>2016</v>
      </c>
      <c r="J1043" s="70"/>
      <c r="K1043" s="70">
        <f t="shared" ref="K1043" si="471">K12:X12</f>
        <v>2017</v>
      </c>
      <c r="L1043" s="70"/>
      <c r="M1043" s="70">
        <f t="shared" ref="M1043" si="472">M12:Z12</f>
        <v>2018</v>
      </c>
      <c r="N1043" s="70"/>
      <c r="O1043" s="70">
        <f t="shared" ref="O1043" si="473">O12:AB12</f>
        <v>2019</v>
      </c>
      <c r="P1043" s="70"/>
    </row>
    <row r="1044" spans="1:16">
      <c r="A1044" s="71" t="s">
        <v>4</v>
      </c>
      <c r="B1044" s="72"/>
      <c r="C1044" s="73">
        <v>195.92</v>
      </c>
      <c r="D1044" s="73"/>
      <c r="E1044" s="73">
        <v>499.13</v>
      </c>
      <c r="F1044" s="73"/>
      <c r="G1044" s="73">
        <v>0</v>
      </c>
      <c r="H1044" s="73"/>
      <c r="I1044" s="73">
        <v>59.56</v>
      </c>
      <c r="J1044" s="73"/>
      <c r="K1044" s="74">
        <f>I1044*5.23%+I1044</f>
        <v>62.674987999999999</v>
      </c>
      <c r="L1044" s="74"/>
      <c r="M1044" s="74">
        <f>K1044*4.74%+K1044</f>
        <v>65.645782431200004</v>
      </c>
      <c r="N1044" s="74"/>
      <c r="O1044" s="55">
        <f>M1044*4.58%+M1044</f>
        <v>68.65235926654897</v>
      </c>
      <c r="P1044" s="55"/>
    </row>
    <row r="1045" spans="1:16">
      <c r="A1045" s="53" t="s">
        <v>5</v>
      </c>
      <c r="B1045" s="54"/>
      <c r="C1045" s="55">
        <v>108042.44</v>
      </c>
      <c r="D1045" s="55"/>
      <c r="E1045" s="55">
        <v>821.73</v>
      </c>
      <c r="F1045" s="55"/>
      <c r="G1045" s="55">
        <v>1801.04</v>
      </c>
      <c r="H1045" s="55"/>
      <c r="I1045" s="55">
        <v>2305.35</v>
      </c>
      <c r="J1045" s="55"/>
      <c r="K1045" s="55">
        <f>I1045*5.23%+I1045</f>
        <v>2425.919805</v>
      </c>
      <c r="L1045" s="55"/>
      <c r="M1045" s="55">
        <f t="shared" ref="M1045:M1055" si="474">K1045*4.74%+K1045</f>
        <v>2540.9084037570001</v>
      </c>
      <c r="N1045" s="55"/>
      <c r="O1045" s="55">
        <f t="shared" ref="O1045:O1055" si="475">M1045*4.58%+M1045</f>
        <v>2657.2820086490706</v>
      </c>
      <c r="P1045" s="55"/>
    </row>
    <row r="1046" spans="1:16">
      <c r="A1046" s="53" t="s">
        <v>6</v>
      </c>
      <c r="B1046" s="54"/>
      <c r="C1046" s="55">
        <v>6490.77</v>
      </c>
      <c r="D1046" s="55"/>
      <c r="E1046" s="55">
        <v>1136.5899999999999</v>
      </c>
      <c r="F1046" s="55"/>
      <c r="G1046" s="55">
        <v>331.97</v>
      </c>
      <c r="H1046" s="55"/>
      <c r="I1046" s="55">
        <v>0</v>
      </c>
      <c r="J1046" s="55"/>
      <c r="K1046" s="55">
        <f t="shared" ref="K1046:K1051" si="476">I1046*5.23%+I1046</f>
        <v>0</v>
      </c>
      <c r="L1046" s="55"/>
      <c r="M1046" s="55">
        <f t="shared" si="474"/>
        <v>0</v>
      </c>
      <c r="N1046" s="55"/>
      <c r="O1046" s="55">
        <f t="shared" si="475"/>
        <v>0</v>
      </c>
      <c r="P1046" s="55"/>
    </row>
    <row r="1047" spans="1:16">
      <c r="A1047" s="53" t="s">
        <v>7</v>
      </c>
      <c r="B1047" s="54"/>
      <c r="C1047" s="55">
        <v>855.15</v>
      </c>
      <c r="D1047" s="55"/>
      <c r="E1047" s="55">
        <v>636.41999999999996</v>
      </c>
      <c r="F1047" s="55"/>
      <c r="G1047" s="55">
        <v>3683.37</v>
      </c>
      <c r="H1047" s="55"/>
      <c r="I1047" s="55">
        <v>0</v>
      </c>
      <c r="J1047" s="55"/>
      <c r="K1047" s="55">
        <f t="shared" si="476"/>
        <v>0</v>
      </c>
      <c r="L1047" s="55"/>
      <c r="M1047" s="55">
        <f t="shared" si="474"/>
        <v>0</v>
      </c>
      <c r="N1047" s="55"/>
      <c r="O1047" s="55">
        <f t="shared" si="475"/>
        <v>0</v>
      </c>
      <c r="P1047" s="55"/>
    </row>
    <row r="1048" spans="1:16">
      <c r="A1048" s="53" t="s">
        <v>8</v>
      </c>
      <c r="B1048" s="54"/>
      <c r="C1048" s="55">
        <v>3000.65</v>
      </c>
      <c r="D1048" s="55"/>
      <c r="E1048" s="55">
        <v>1377.29</v>
      </c>
      <c r="F1048" s="55"/>
      <c r="G1048" s="55">
        <v>516.46</v>
      </c>
      <c r="H1048" s="55"/>
      <c r="I1048" s="55">
        <v>190.61</v>
      </c>
      <c r="J1048" s="55"/>
      <c r="K1048" s="55">
        <f t="shared" si="476"/>
        <v>200.57890300000003</v>
      </c>
      <c r="L1048" s="55"/>
      <c r="M1048" s="55">
        <f t="shared" si="474"/>
        <v>210.08634300220004</v>
      </c>
      <c r="N1048" s="55"/>
      <c r="O1048" s="55">
        <f t="shared" si="475"/>
        <v>219.70829751170081</v>
      </c>
      <c r="P1048" s="55"/>
    </row>
    <row r="1049" spans="1:16">
      <c r="A1049" s="53" t="s">
        <v>9</v>
      </c>
      <c r="B1049" s="54"/>
      <c r="C1049" s="55">
        <v>2369.4499999999998</v>
      </c>
      <c r="D1049" s="55"/>
      <c r="E1049" s="55">
        <v>4278.5600000000004</v>
      </c>
      <c r="F1049" s="55"/>
      <c r="G1049" s="55">
        <v>1008.04</v>
      </c>
      <c r="H1049" s="55"/>
      <c r="I1049" s="55">
        <v>0.5</v>
      </c>
      <c r="J1049" s="55"/>
      <c r="K1049" s="55">
        <f t="shared" si="476"/>
        <v>0.52615000000000001</v>
      </c>
      <c r="L1049" s="55"/>
      <c r="M1049" s="55">
        <f t="shared" si="474"/>
        <v>0.55108951000000006</v>
      </c>
      <c r="N1049" s="55"/>
      <c r="O1049" s="55">
        <f t="shared" si="475"/>
        <v>0.57632940955800005</v>
      </c>
      <c r="P1049" s="55"/>
    </row>
    <row r="1050" spans="1:16">
      <c r="A1050" s="53" t="s">
        <v>10</v>
      </c>
      <c r="B1050" s="54"/>
      <c r="C1050" s="55">
        <v>1093.1500000000001</v>
      </c>
      <c r="D1050" s="55"/>
      <c r="E1050" s="55">
        <v>1065.42</v>
      </c>
      <c r="F1050" s="55"/>
      <c r="G1050" s="55">
        <v>3631.71</v>
      </c>
      <c r="H1050" s="55"/>
      <c r="I1050" s="55">
        <v>0</v>
      </c>
      <c r="J1050" s="55"/>
      <c r="K1050" s="55">
        <f t="shared" si="476"/>
        <v>0</v>
      </c>
      <c r="L1050" s="55"/>
      <c r="M1050" s="55">
        <f t="shared" si="474"/>
        <v>0</v>
      </c>
      <c r="N1050" s="55"/>
      <c r="O1050" s="55">
        <f t="shared" si="475"/>
        <v>0</v>
      </c>
      <c r="P1050" s="55"/>
    </row>
    <row r="1051" spans="1:16">
      <c r="A1051" s="53" t="s">
        <v>11</v>
      </c>
      <c r="B1051" s="54"/>
      <c r="C1051" s="55">
        <v>1228</v>
      </c>
      <c r="D1051" s="55"/>
      <c r="E1051" s="55">
        <v>0</v>
      </c>
      <c r="F1051" s="55"/>
      <c r="G1051" s="55">
        <v>2176.42</v>
      </c>
      <c r="H1051" s="55"/>
      <c r="I1051" s="55">
        <v>1.5</v>
      </c>
      <c r="J1051" s="55"/>
      <c r="K1051" s="55">
        <f t="shared" si="476"/>
        <v>1.5784499999999999</v>
      </c>
      <c r="L1051" s="55"/>
      <c r="M1051" s="55">
        <f t="shared" si="474"/>
        <v>1.6532685299999998</v>
      </c>
      <c r="N1051" s="55"/>
      <c r="O1051" s="55">
        <f t="shared" si="475"/>
        <v>1.7289882286739999</v>
      </c>
      <c r="P1051" s="55"/>
    </row>
    <row r="1052" spans="1:16">
      <c r="A1052" s="53" t="s">
        <v>12</v>
      </c>
      <c r="B1052" s="54"/>
      <c r="C1052" s="55">
        <v>1993.94</v>
      </c>
      <c r="D1052" s="55"/>
      <c r="E1052" s="55">
        <v>107.02</v>
      </c>
      <c r="F1052" s="55"/>
      <c r="G1052" s="55">
        <v>1119.07</v>
      </c>
      <c r="H1052" s="55"/>
      <c r="I1052" s="55">
        <v>0</v>
      </c>
      <c r="J1052" s="55"/>
      <c r="K1052" s="55">
        <f>I1052*5.23%+I1052</f>
        <v>0</v>
      </c>
      <c r="L1052" s="55"/>
      <c r="M1052" s="55">
        <f t="shared" si="474"/>
        <v>0</v>
      </c>
      <c r="N1052" s="55"/>
      <c r="O1052" s="55">
        <f t="shared" si="475"/>
        <v>0</v>
      </c>
      <c r="P1052" s="55"/>
    </row>
    <row r="1053" spans="1:16">
      <c r="A1053" s="53" t="s">
        <v>13</v>
      </c>
      <c r="B1053" s="54"/>
      <c r="C1053" s="55">
        <v>2226.83</v>
      </c>
      <c r="D1053" s="55"/>
      <c r="E1053" s="55">
        <v>1798.87</v>
      </c>
      <c r="F1053" s="55"/>
      <c r="G1053" s="55">
        <v>1628.96</v>
      </c>
      <c r="H1053" s="55"/>
      <c r="I1053" s="55">
        <f>(C1053+E1053+G1053)/3</f>
        <v>1884.8866666666665</v>
      </c>
      <c r="J1053" s="55"/>
      <c r="K1053" s="55">
        <f>I1053*5.23%+I1053</f>
        <v>1983.4662393333333</v>
      </c>
      <c r="L1053" s="55"/>
      <c r="M1053" s="55">
        <f t="shared" si="474"/>
        <v>2077.4825390777332</v>
      </c>
      <c r="N1053" s="55"/>
      <c r="O1053" s="55">
        <f t="shared" si="475"/>
        <v>2172.6312393674934</v>
      </c>
      <c r="P1053" s="55"/>
    </row>
    <row r="1054" spans="1:16">
      <c r="A1054" s="53" t="s">
        <v>14</v>
      </c>
      <c r="B1054" s="54"/>
      <c r="C1054" s="55">
        <v>4487.01</v>
      </c>
      <c r="D1054" s="55"/>
      <c r="E1054" s="55">
        <v>60.49</v>
      </c>
      <c r="F1054" s="55"/>
      <c r="G1054" s="55">
        <v>4765.47</v>
      </c>
      <c r="H1054" s="55"/>
      <c r="I1054" s="55">
        <f>(C1054+E1054+G1054)/3</f>
        <v>3104.3233333333337</v>
      </c>
      <c r="J1054" s="55"/>
      <c r="K1054" s="55">
        <f t="shared" ref="K1054:K1055" si="477">I1054*5.23%+I1054</f>
        <v>3266.6794436666669</v>
      </c>
      <c r="L1054" s="55"/>
      <c r="M1054" s="55">
        <f t="shared" si="474"/>
        <v>3421.5200492964668</v>
      </c>
      <c r="N1054" s="55"/>
      <c r="O1054" s="55">
        <f t="shared" si="475"/>
        <v>3578.2256675542449</v>
      </c>
      <c r="P1054" s="55"/>
    </row>
    <row r="1055" spans="1:16" ht="15.75" thickBot="1">
      <c r="A1055" s="56" t="s">
        <v>15</v>
      </c>
      <c r="B1055" s="57"/>
      <c r="C1055" s="58">
        <v>5439.4</v>
      </c>
      <c r="D1055" s="58"/>
      <c r="E1055" s="55">
        <v>314.72000000000003</v>
      </c>
      <c r="F1055" s="55"/>
      <c r="G1055" s="58">
        <v>288.94</v>
      </c>
      <c r="H1055" s="58"/>
      <c r="I1055" s="55">
        <f>(C1055+E1055+G1055)/3</f>
        <v>2014.3533333333332</v>
      </c>
      <c r="J1055" s="55"/>
      <c r="K1055" s="59">
        <f t="shared" si="477"/>
        <v>2119.7040126666666</v>
      </c>
      <c r="L1055" s="59"/>
      <c r="M1055" s="59">
        <f t="shared" si="474"/>
        <v>2220.1779828670665</v>
      </c>
      <c r="N1055" s="59"/>
      <c r="O1055" s="55">
        <f t="shared" si="475"/>
        <v>2321.8621344823782</v>
      </c>
      <c r="P1055" s="55"/>
    </row>
    <row r="1056" spans="1:16" ht="15.75" thickBot="1">
      <c r="A1056" s="60" t="s">
        <v>16</v>
      </c>
      <c r="B1056" s="61"/>
      <c r="C1056" s="62">
        <f>SUM(C1044:D1055)</f>
        <v>137422.71</v>
      </c>
      <c r="D1056" s="63"/>
      <c r="E1056" s="63">
        <f>SUM(E1044:F1055)</f>
        <v>12096.240000000002</v>
      </c>
      <c r="F1056" s="63"/>
      <c r="G1056" s="63">
        <f>SUM(G1044:H1055)</f>
        <v>20951.45</v>
      </c>
      <c r="H1056" s="63"/>
      <c r="I1056" s="63">
        <f>SUM(I1044:J1055)</f>
        <v>9561.0833333333339</v>
      </c>
      <c r="J1056" s="63"/>
      <c r="K1056" s="63">
        <f>SUM(K1044:L1055)</f>
        <v>10061.127991666666</v>
      </c>
      <c r="L1056" s="63"/>
      <c r="M1056" s="63">
        <f>SUM(M1044:N1055)</f>
        <v>10538.025458471666</v>
      </c>
      <c r="N1056" s="63"/>
      <c r="O1056" s="63">
        <f>SUM(O1044:P1055)</f>
        <v>11020.667024469671</v>
      </c>
      <c r="P1056" s="65"/>
    </row>
    <row r="1057" spans="1:18" ht="15.75" thickBot="1">
      <c r="A1057" s="85" t="s">
        <v>17</v>
      </c>
      <c r="B1057" s="86"/>
      <c r="C1057" s="87"/>
      <c r="D1057" s="88"/>
      <c r="E1057" s="84">
        <f>E1056*100/C1056-100</f>
        <v>-91.197786741361739</v>
      </c>
      <c r="F1057" s="84"/>
      <c r="G1057" s="84">
        <f>G1056*100/E1056-100</f>
        <v>73.206302123635083</v>
      </c>
      <c r="H1057" s="84"/>
      <c r="I1057" s="84">
        <f>I1056*100/G1056-100</f>
        <v>-54.365529195672217</v>
      </c>
      <c r="J1057" s="84"/>
      <c r="K1057" s="84">
        <f>K1056*100/I1056-100</f>
        <v>5.2299999999999898</v>
      </c>
      <c r="L1057" s="84"/>
      <c r="M1057" s="84">
        <f>M1056*100/K1056-100</f>
        <v>4.7399999999999949</v>
      </c>
      <c r="N1057" s="84"/>
      <c r="O1057" s="84">
        <f>O1056*100/M1056-100</f>
        <v>4.5800000000000267</v>
      </c>
      <c r="P1057" s="84"/>
      <c r="R1057" s="7"/>
    </row>
    <row r="1059" spans="1:18">
      <c r="A1059" s="50" t="s">
        <v>18</v>
      </c>
      <c r="B1059" s="50"/>
    </row>
    <row r="1060" spans="1:18">
      <c r="A1060" s="51" t="str">
        <f>A62</f>
        <v>a) Em 2017 foi utilizado o valor efetivamente arrecadado até o mês de setembro e lançado pela média, o valor a arrecadar para os últimos 03 meses.</v>
      </c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</row>
    <row r="1061" spans="1:18">
      <c r="A1061" s="51" t="str">
        <f t="shared" ref="A1061:A1062" si="478">A63</f>
        <v>b) Índice de preço corresponde à Inflação projetada para o exercício. A base para 2019 é de 4,25%, 2020 de 4,26% e 2021 é de 4,16% conforme projeção do Banco Central</v>
      </c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</row>
    <row r="1062" spans="1:18">
      <c r="A1062" s="51" t="str">
        <f t="shared" si="478"/>
        <v>c) CR* - crescimento real</v>
      </c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</row>
    <row r="1063" spans="1:18">
      <c r="A1063" s="52"/>
      <c r="B1063" s="52"/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2"/>
      <c r="O1063" s="52"/>
      <c r="P1063" s="52"/>
    </row>
    <row r="1065" spans="1:18" ht="15.75">
      <c r="A1065" s="81" t="s">
        <v>21</v>
      </c>
      <c r="B1065" s="81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  <c r="N1065" s="81"/>
      <c r="O1065" s="81"/>
      <c r="P1065" s="81"/>
    </row>
    <row r="1066" spans="1:18" ht="15.75">
      <c r="A1066" s="81" t="str">
        <f>A3</f>
        <v>b) METODOLOGIA DE CÁLCULO DA RECEITA 2017</v>
      </c>
      <c r="B1066" s="81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  <c r="N1066" s="81"/>
      <c r="O1066" s="81"/>
      <c r="P1066" s="81"/>
    </row>
    <row r="1068" spans="1:18">
      <c r="A1068" s="51" t="s">
        <v>0</v>
      </c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</row>
    <row r="1069" spans="1:18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8">
      <c r="A1070" s="50" t="s">
        <v>1</v>
      </c>
      <c r="B1070" s="50"/>
      <c r="C1070" s="50"/>
      <c r="D1070" s="3"/>
      <c r="E1070" s="78" t="s">
        <v>74</v>
      </c>
      <c r="F1070" s="78"/>
      <c r="G1070" s="78"/>
      <c r="H1070" s="78"/>
      <c r="I1070" s="78"/>
      <c r="J1070" s="78"/>
      <c r="K1070" s="78"/>
    </row>
    <row r="1071" spans="1:18" ht="15.75" thickBot="1">
      <c r="A1071" s="50"/>
      <c r="B1071" s="50"/>
      <c r="C1071" s="50"/>
      <c r="D1071" s="3"/>
      <c r="E1071" s="78"/>
      <c r="F1071" s="78"/>
      <c r="G1071" s="78"/>
    </row>
    <row r="1072" spans="1:18">
      <c r="A1072" s="52" t="s">
        <v>3</v>
      </c>
      <c r="B1072" s="52"/>
      <c r="C1072" s="52"/>
      <c r="D1072" s="52"/>
      <c r="G1072" s="79">
        <f>G9:L9</f>
        <v>2019</v>
      </c>
      <c r="H1072" s="80"/>
      <c r="I1072" s="79">
        <f t="shared" ref="I1072" si="479">I9:N9</f>
        <v>2020</v>
      </c>
      <c r="J1072" s="80"/>
      <c r="K1072" s="79">
        <f t="shared" ref="K1072" si="480">K9:P9</f>
        <v>2021</v>
      </c>
      <c r="L1072" s="80"/>
    </row>
    <row r="1073" spans="1:18" ht="15.75" thickBot="1">
      <c r="A1073" s="52"/>
      <c r="B1073" s="52"/>
      <c r="C1073" s="52"/>
      <c r="D1073" s="52"/>
      <c r="G1073" s="66">
        <f>G10</f>
        <v>4.2500000000000003E-2</v>
      </c>
      <c r="H1073" s="67"/>
      <c r="I1073" s="66">
        <f t="shared" ref="I1073" si="481">I10</f>
        <v>4.2599999999999999E-2</v>
      </c>
      <c r="J1073" s="67"/>
      <c r="K1073" s="66">
        <f t="shared" ref="K1073" si="482">K10</f>
        <v>4.1599999999999998E-2</v>
      </c>
      <c r="L1073" s="67"/>
    </row>
    <row r="1074" spans="1:18" ht="15.75" thickBot="1">
      <c r="A1074" s="4"/>
      <c r="B1074" s="4"/>
      <c r="C1074" s="4"/>
      <c r="D1074" s="4"/>
      <c r="G1074" s="6"/>
      <c r="H1074" s="4"/>
      <c r="I1074" s="6"/>
      <c r="J1074" s="4"/>
      <c r="K1074" s="6"/>
      <c r="L1074" s="4"/>
    </row>
    <row r="1075" spans="1:18" ht="15.75" thickBot="1">
      <c r="A1075" s="68" t="s">
        <v>20</v>
      </c>
      <c r="B1075" s="69"/>
      <c r="C1075" s="70">
        <f>C12:P12</f>
        <v>2013</v>
      </c>
      <c r="D1075" s="70"/>
      <c r="E1075" s="70">
        <f t="shared" ref="E1075" si="483">E12:R12</f>
        <v>2014</v>
      </c>
      <c r="F1075" s="70"/>
      <c r="G1075" s="70">
        <f t="shared" ref="G1075" si="484">G12:T12</f>
        <v>2015</v>
      </c>
      <c r="H1075" s="70"/>
      <c r="I1075" s="70">
        <f t="shared" ref="I1075" si="485">I12:V12</f>
        <v>2016</v>
      </c>
      <c r="J1075" s="70"/>
      <c r="K1075" s="70">
        <f t="shared" ref="K1075" si="486">K12:X12</f>
        <v>2017</v>
      </c>
      <c r="L1075" s="70"/>
      <c r="M1075" s="70">
        <f t="shared" ref="M1075" si="487">M12:Z12</f>
        <v>2018</v>
      </c>
      <c r="N1075" s="70"/>
      <c r="O1075" s="70">
        <f t="shared" ref="O1075" si="488">O12:AB12</f>
        <v>2019</v>
      </c>
      <c r="P1075" s="70"/>
    </row>
    <row r="1076" spans="1:18">
      <c r="A1076" s="71" t="s">
        <v>4</v>
      </c>
      <c r="B1076" s="72"/>
      <c r="C1076" s="73">
        <v>97852.06</v>
      </c>
      <c r="D1076" s="73"/>
      <c r="E1076" s="73">
        <v>127187.29</v>
      </c>
      <c r="F1076" s="73"/>
      <c r="G1076" s="73">
        <v>129268.04</v>
      </c>
      <c r="H1076" s="73"/>
      <c r="I1076" s="73">
        <v>112737.73</v>
      </c>
      <c r="J1076" s="73"/>
      <c r="K1076" s="74">
        <f>I1076*5.23%+I1076</f>
        <v>118633.913279</v>
      </c>
      <c r="L1076" s="74"/>
      <c r="M1076" s="74">
        <f>K1076*4.74%+K1076</f>
        <v>124257.1607684246</v>
      </c>
      <c r="N1076" s="74"/>
      <c r="O1076" s="55">
        <f>M1076*4.58%+M1076</f>
        <v>129948.13873161844</v>
      </c>
      <c r="P1076" s="55"/>
    </row>
    <row r="1077" spans="1:18">
      <c r="A1077" s="53" t="s">
        <v>5</v>
      </c>
      <c r="B1077" s="54"/>
      <c r="C1077" s="55">
        <v>131649.49</v>
      </c>
      <c r="D1077" s="55"/>
      <c r="E1077" s="55">
        <v>135817.42000000001</v>
      </c>
      <c r="F1077" s="55"/>
      <c r="G1077" s="55">
        <v>131957.62</v>
      </c>
      <c r="H1077" s="55"/>
      <c r="I1077" s="55">
        <v>141131.35999999999</v>
      </c>
      <c r="J1077" s="55"/>
      <c r="K1077" s="55">
        <f>I1077*5.23%+I1077</f>
        <v>148512.53012799998</v>
      </c>
      <c r="L1077" s="55"/>
      <c r="M1077" s="55">
        <f t="shared" ref="M1077:M1087" si="489">K1077*4.74%+K1077</f>
        <v>155552.0240560672</v>
      </c>
      <c r="N1077" s="55"/>
      <c r="O1077" s="55">
        <f t="shared" ref="O1077:O1087" si="490">M1077*4.58%+M1077</f>
        <v>162676.30675783506</v>
      </c>
      <c r="P1077" s="55"/>
    </row>
    <row r="1078" spans="1:18">
      <c r="A1078" s="53" t="s">
        <v>6</v>
      </c>
      <c r="B1078" s="54"/>
      <c r="C1078" s="55">
        <v>75820.31</v>
      </c>
      <c r="D1078" s="55"/>
      <c r="E1078" s="55">
        <v>80566.210000000006</v>
      </c>
      <c r="F1078" s="55"/>
      <c r="G1078" s="55">
        <v>96111.75</v>
      </c>
      <c r="H1078" s="55"/>
      <c r="I1078" s="55">
        <v>85725.8</v>
      </c>
      <c r="J1078" s="55"/>
      <c r="K1078" s="55">
        <f t="shared" ref="K1078:K1083" si="491">I1078*5.23%+I1078</f>
        <v>90209.259340000004</v>
      </c>
      <c r="L1078" s="55"/>
      <c r="M1078" s="55">
        <f t="shared" si="489"/>
        <v>94485.178232716004</v>
      </c>
      <c r="N1078" s="55"/>
      <c r="O1078" s="55">
        <f t="shared" si="490"/>
        <v>98812.599395774392</v>
      </c>
      <c r="P1078" s="55"/>
    </row>
    <row r="1079" spans="1:18">
      <c r="A1079" s="53" t="s">
        <v>7</v>
      </c>
      <c r="B1079" s="54"/>
      <c r="C1079" s="55">
        <v>81353.490000000005</v>
      </c>
      <c r="D1079" s="55"/>
      <c r="E1079" s="55">
        <v>91952.76</v>
      </c>
      <c r="F1079" s="55"/>
      <c r="G1079" s="55">
        <v>103730.04</v>
      </c>
      <c r="H1079" s="55"/>
      <c r="I1079" s="55">
        <v>101909.58</v>
      </c>
      <c r="J1079" s="55"/>
      <c r="K1079" s="55">
        <f t="shared" si="491"/>
        <v>107239.451034</v>
      </c>
      <c r="L1079" s="55"/>
      <c r="M1079" s="55">
        <f t="shared" si="489"/>
        <v>112322.6010130116</v>
      </c>
      <c r="N1079" s="55"/>
      <c r="O1079" s="55">
        <f t="shared" si="490"/>
        <v>117466.97613940753</v>
      </c>
      <c r="P1079" s="55"/>
    </row>
    <row r="1080" spans="1:18">
      <c r="A1080" s="53" t="s">
        <v>8</v>
      </c>
      <c r="B1080" s="54"/>
      <c r="C1080" s="55">
        <v>116893.91</v>
      </c>
      <c r="D1080" s="55"/>
      <c r="E1080" s="55">
        <v>122538.38</v>
      </c>
      <c r="F1080" s="55"/>
      <c r="G1080" s="55">
        <v>127559</v>
      </c>
      <c r="H1080" s="55"/>
      <c r="I1080" s="55">
        <v>135515.15</v>
      </c>
      <c r="J1080" s="55"/>
      <c r="K1080" s="55">
        <f t="shared" si="491"/>
        <v>142602.59234499998</v>
      </c>
      <c r="L1080" s="55"/>
      <c r="M1080" s="55">
        <f t="shared" si="489"/>
        <v>149361.95522215299</v>
      </c>
      <c r="N1080" s="55"/>
      <c r="O1080" s="55">
        <f t="shared" si="490"/>
        <v>156202.7327713276</v>
      </c>
      <c r="P1080" s="55"/>
    </row>
    <row r="1081" spans="1:18">
      <c r="A1081" s="53" t="s">
        <v>9</v>
      </c>
      <c r="B1081" s="54"/>
      <c r="C1081" s="55">
        <v>97523.73</v>
      </c>
      <c r="D1081" s="55"/>
      <c r="E1081" s="55">
        <v>91895.87</v>
      </c>
      <c r="F1081" s="55"/>
      <c r="G1081" s="55">
        <v>110989.27</v>
      </c>
      <c r="H1081" s="55"/>
      <c r="I1081" s="55">
        <v>111957.45</v>
      </c>
      <c r="J1081" s="55"/>
      <c r="K1081" s="55">
        <f t="shared" si="491"/>
        <v>117812.824635</v>
      </c>
      <c r="L1081" s="55"/>
      <c r="M1081" s="55">
        <f t="shared" si="489"/>
        <v>123397.15252269901</v>
      </c>
      <c r="N1081" s="55"/>
      <c r="O1081" s="55">
        <f t="shared" si="490"/>
        <v>129048.74210823861</v>
      </c>
      <c r="P1081" s="55"/>
    </row>
    <row r="1082" spans="1:18">
      <c r="A1082" s="53" t="s">
        <v>10</v>
      </c>
      <c r="B1082" s="54"/>
      <c r="C1082" s="55">
        <v>69449.34</v>
      </c>
      <c r="D1082" s="55"/>
      <c r="E1082" s="55">
        <v>78926.91</v>
      </c>
      <c r="F1082" s="55"/>
      <c r="G1082" s="55">
        <v>82184.08</v>
      </c>
      <c r="H1082" s="55"/>
      <c r="I1082" s="55">
        <v>81170.48</v>
      </c>
      <c r="J1082" s="55"/>
      <c r="K1082" s="55">
        <f t="shared" si="491"/>
        <v>85415.696104000002</v>
      </c>
      <c r="L1082" s="55"/>
      <c r="M1082" s="55">
        <f t="shared" si="489"/>
        <v>89464.400099329607</v>
      </c>
      <c r="N1082" s="55"/>
      <c r="O1082" s="55">
        <f t="shared" si="490"/>
        <v>93561.869623878898</v>
      </c>
      <c r="P1082" s="55"/>
    </row>
    <row r="1083" spans="1:18">
      <c r="A1083" s="53" t="s">
        <v>11</v>
      </c>
      <c r="B1083" s="54"/>
      <c r="C1083" s="55">
        <v>33754.36</v>
      </c>
      <c r="D1083" s="55"/>
      <c r="E1083" s="55">
        <v>95882.78</v>
      </c>
      <c r="F1083" s="55"/>
      <c r="G1083" s="55">
        <v>96120.03</v>
      </c>
      <c r="H1083" s="55"/>
      <c r="I1083" s="55">
        <v>100662.63</v>
      </c>
      <c r="J1083" s="55"/>
      <c r="K1083" s="55">
        <f t="shared" si="491"/>
        <v>105927.28554900001</v>
      </c>
      <c r="L1083" s="55"/>
      <c r="M1083" s="55">
        <f t="shared" si="489"/>
        <v>110948.2388840226</v>
      </c>
      <c r="N1083" s="55"/>
      <c r="O1083" s="55">
        <f t="shared" si="490"/>
        <v>116029.66822491084</v>
      </c>
      <c r="P1083" s="55"/>
    </row>
    <row r="1084" spans="1:18">
      <c r="A1084" s="53" t="s">
        <v>12</v>
      </c>
      <c r="B1084" s="54"/>
      <c r="C1084" s="55">
        <v>75152.14</v>
      </c>
      <c r="D1084" s="55"/>
      <c r="E1084" s="55">
        <v>84049.279999999999</v>
      </c>
      <c r="F1084" s="55"/>
      <c r="G1084" s="55">
        <v>80135.850000000006</v>
      </c>
      <c r="H1084" s="55"/>
      <c r="I1084" s="55">
        <v>81858.83</v>
      </c>
      <c r="J1084" s="55"/>
      <c r="K1084" s="55">
        <f>I1084*5.23%+I1084</f>
        <v>86140.046809000007</v>
      </c>
      <c r="L1084" s="55"/>
      <c r="M1084" s="55">
        <f t="shared" si="489"/>
        <v>90223.085027746609</v>
      </c>
      <c r="N1084" s="55"/>
      <c r="O1084" s="55">
        <f t="shared" si="490"/>
        <v>94355.302322017407</v>
      </c>
      <c r="P1084" s="55"/>
    </row>
    <row r="1085" spans="1:18">
      <c r="A1085" s="53" t="s">
        <v>13</v>
      </c>
      <c r="B1085" s="54"/>
      <c r="C1085" s="55">
        <v>75153.3</v>
      </c>
      <c r="D1085" s="55"/>
      <c r="E1085" s="55">
        <v>79435.23</v>
      </c>
      <c r="F1085" s="55"/>
      <c r="G1085" s="55">
        <v>91207.87</v>
      </c>
      <c r="H1085" s="55"/>
      <c r="I1085" s="55">
        <f>(C1085+E1085+G1085)/3</f>
        <v>81932.133333333331</v>
      </c>
      <c r="J1085" s="55"/>
      <c r="K1085" s="55">
        <f>I1085*5.23%+I1085</f>
        <v>86217.183906666673</v>
      </c>
      <c r="L1085" s="55"/>
      <c r="M1085" s="55">
        <f t="shared" si="489"/>
        <v>90303.878423842674</v>
      </c>
      <c r="N1085" s="55"/>
      <c r="O1085" s="55">
        <f t="shared" si="490"/>
        <v>94439.796055654675</v>
      </c>
      <c r="P1085" s="55"/>
    </row>
    <row r="1086" spans="1:18">
      <c r="A1086" s="53" t="s">
        <v>14</v>
      </c>
      <c r="B1086" s="54"/>
      <c r="C1086" s="55">
        <v>104536.72</v>
      </c>
      <c r="D1086" s="55"/>
      <c r="E1086" s="55">
        <v>105142.67</v>
      </c>
      <c r="F1086" s="55"/>
      <c r="G1086" s="55">
        <v>102980.86</v>
      </c>
      <c r="H1086" s="55"/>
      <c r="I1086" s="55">
        <f>(C1086+E1086+G1086)/3</f>
        <v>104220.08333333333</v>
      </c>
      <c r="J1086" s="55"/>
      <c r="K1086" s="55">
        <f t="shared" ref="K1086:K1087" si="492">I1086*5.23%+I1086</f>
        <v>109670.79369166667</v>
      </c>
      <c r="L1086" s="55"/>
      <c r="M1086" s="55">
        <f t="shared" si="489"/>
        <v>114869.18931265167</v>
      </c>
      <c r="N1086" s="55"/>
      <c r="O1086" s="55">
        <f t="shared" si="490"/>
        <v>120130.19818317112</v>
      </c>
      <c r="P1086" s="55"/>
    </row>
    <row r="1087" spans="1:18" ht="15.75" thickBot="1">
      <c r="A1087" s="56" t="s">
        <v>15</v>
      </c>
      <c r="B1087" s="57"/>
      <c r="C1087" s="58">
        <v>107822.08</v>
      </c>
      <c r="D1087" s="58"/>
      <c r="E1087" s="55">
        <v>182517.27</v>
      </c>
      <c r="F1087" s="55"/>
      <c r="G1087" s="58">
        <v>118416.19</v>
      </c>
      <c r="H1087" s="58"/>
      <c r="I1087" s="55">
        <f>(C1087+E1087+G1087)/3</f>
        <v>136251.84666666665</v>
      </c>
      <c r="J1087" s="55"/>
      <c r="K1087" s="59">
        <f t="shared" si="492"/>
        <v>143377.81824733331</v>
      </c>
      <c r="L1087" s="59"/>
      <c r="M1087" s="59">
        <f t="shared" si="489"/>
        <v>150173.92683225693</v>
      </c>
      <c r="N1087" s="59"/>
      <c r="O1087" s="55">
        <f t="shared" si="490"/>
        <v>157051.8926811743</v>
      </c>
      <c r="P1087" s="55"/>
      <c r="R1087" s="7"/>
    </row>
    <row r="1088" spans="1:18" ht="15.75" thickBot="1">
      <c r="A1088" s="60" t="s">
        <v>16</v>
      </c>
      <c r="B1088" s="61"/>
      <c r="C1088" s="62">
        <f>SUM(C1076:D1087)</f>
        <v>1066960.93</v>
      </c>
      <c r="D1088" s="63"/>
      <c r="E1088" s="63">
        <f>SUM(E1076:F1087)</f>
        <v>1275912.07</v>
      </c>
      <c r="F1088" s="63"/>
      <c r="G1088" s="63">
        <f>SUM(G1076:H1087)</f>
        <v>1270660.5999999999</v>
      </c>
      <c r="H1088" s="63"/>
      <c r="I1088" s="63">
        <f>SUM(I1076:J1087)</f>
        <v>1275073.0733333332</v>
      </c>
      <c r="J1088" s="63"/>
      <c r="K1088" s="63">
        <f>SUM(K1076:L1087)</f>
        <v>1341759.3950686664</v>
      </c>
      <c r="L1088" s="63"/>
      <c r="M1088" s="63">
        <f>SUM(M1076:N1087)</f>
        <v>1405358.7903949213</v>
      </c>
      <c r="N1088" s="63"/>
      <c r="O1088" s="63">
        <f>SUM(O1076:P1087)</f>
        <v>1469724.222995009</v>
      </c>
      <c r="P1088" s="65"/>
    </row>
    <row r="1090" spans="1:16">
      <c r="A1090" s="50" t="s">
        <v>18</v>
      </c>
      <c r="B1090" s="50"/>
    </row>
    <row r="1091" spans="1:16">
      <c r="A1091" s="51" t="s">
        <v>59</v>
      </c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</row>
    <row r="1092" spans="1:16">
      <c r="A1092" s="51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</row>
    <row r="1093" spans="1:16">
      <c r="A1093" s="51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</row>
    <row r="1094" spans="1:16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</row>
    <row r="1095" spans="1:16">
      <c r="A1095" s="52"/>
      <c r="B1095" s="52"/>
      <c r="C1095" s="52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2"/>
      <c r="O1095" s="52"/>
      <c r="P1095" s="52"/>
    </row>
    <row r="1097" spans="1:16" ht="15.75">
      <c r="A1097" s="81" t="s">
        <v>21</v>
      </c>
      <c r="B1097" s="81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  <c r="N1097" s="81"/>
      <c r="O1097" s="81"/>
      <c r="P1097" s="81"/>
    </row>
    <row r="1098" spans="1:16" ht="15.75">
      <c r="A1098" s="81" t="str">
        <f>A3</f>
        <v>b) METODOLOGIA DE CÁLCULO DA RECEITA 2017</v>
      </c>
      <c r="B1098" s="81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  <c r="N1098" s="81"/>
      <c r="O1098" s="81"/>
      <c r="P1098" s="81"/>
    </row>
    <row r="1100" spans="1:16">
      <c r="A1100" s="51" t="s">
        <v>0</v>
      </c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</row>
    <row r="1101" spans="1:16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6">
      <c r="A1102" s="50" t="s">
        <v>1</v>
      </c>
      <c r="B1102" s="50"/>
      <c r="C1102" s="50"/>
      <c r="D1102" s="3"/>
      <c r="E1102" s="78" t="s">
        <v>75</v>
      </c>
      <c r="F1102" s="78"/>
      <c r="G1102" s="78"/>
      <c r="H1102" s="78"/>
      <c r="I1102" s="78"/>
      <c r="J1102" s="78"/>
      <c r="K1102" s="78"/>
    </row>
    <row r="1103" spans="1:16" ht="15.75" thickBot="1">
      <c r="A1103" s="50"/>
      <c r="B1103" s="50"/>
      <c r="C1103" s="50"/>
      <c r="D1103" s="3"/>
      <c r="E1103" s="78"/>
      <c r="F1103" s="78"/>
      <c r="G1103" s="78"/>
    </row>
    <row r="1104" spans="1:16">
      <c r="A1104" s="52" t="s">
        <v>3</v>
      </c>
      <c r="B1104" s="52"/>
      <c r="C1104" s="52"/>
      <c r="D1104" s="52"/>
      <c r="G1104" s="79">
        <f>G9:L9</f>
        <v>2019</v>
      </c>
      <c r="H1104" s="80"/>
      <c r="I1104" s="79">
        <f t="shared" ref="I1104" si="493">I9:N9</f>
        <v>2020</v>
      </c>
      <c r="J1104" s="80"/>
      <c r="K1104" s="79">
        <f t="shared" ref="K1104" si="494">K9:P9</f>
        <v>2021</v>
      </c>
      <c r="L1104" s="80"/>
    </row>
    <row r="1105" spans="1:18" ht="15.75" thickBot="1">
      <c r="A1105" s="52"/>
      <c r="B1105" s="52"/>
      <c r="C1105" s="52"/>
      <c r="D1105" s="52"/>
      <c r="G1105" s="66">
        <f>G10</f>
        <v>4.2500000000000003E-2</v>
      </c>
      <c r="H1105" s="67"/>
      <c r="I1105" s="66">
        <f t="shared" ref="I1105" si="495">I10</f>
        <v>4.2599999999999999E-2</v>
      </c>
      <c r="J1105" s="67"/>
      <c r="K1105" s="66">
        <f t="shared" ref="K1105" si="496">K10</f>
        <v>4.1599999999999998E-2</v>
      </c>
      <c r="L1105" s="67"/>
    </row>
    <row r="1106" spans="1:18" ht="15.75" thickBot="1">
      <c r="A1106" s="4"/>
      <c r="B1106" s="4"/>
      <c r="C1106" s="4"/>
      <c r="D1106" s="4"/>
      <c r="G1106" s="6"/>
      <c r="H1106" s="4"/>
      <c r="I1106" s="6"/>
      <c r="J1106" s="4"/>
      <c r="K1106" s="6"/>
      <c r="L1106" s="4"/>
    </row>
    <row r="1107" spans="1:18" ht="15.75" thickBot="1">
      <c r="A1107" s="68" t="s">
        <v>20</v>
      </c>
      <c r="B1107" s="69"/>
      <c r="C1107" s="70">
        <f>C12:P12</f>
        <v>2013</v>
      </c>
      <c r="D1107" s="70"/>
      <c r="E1107" s="70">
        <f t="shared" ref="E1107" si="497">E12:R12</f>
        <v>2014</v>
      </c>
      <c r="F1107" s="70"/>
      <c r="G1107" s="70">
        <f t="shared" ref="G1107" si="498">G12:T12</f>
        <v>2015</v>
      </c>
      <c r="H1107" s="70"/>
      <c r="I1107" s="70">
        <f t="shared" ref="I1107" si="499">I12:V12</f>
        <v>2016</v>
      </c>
      <c r="J1107" s="70"/>
      <c r="K1107" s="70">
        <f t="shared" ref="K1107" si="500">K12:X12</f>
        <v>2017</v>
      </c>
      <c r="L1107" s="70"/>
      <c r="M1107" s="70">
        <f t="shared" ref="M1107" si="501">M12:Z12</f>
        <v>2018</v>
      </c>
      <c r="N1107" s="70"/>
      <c r="O1107" s="70">
        <f t="shared" ref="O1107" si="502">O12:AB12</f>
        <v>2019</v>
      </c>
      <c r="P1107" s="70"/>
    </row>
    <row r="1108" spans="1:18">
      <c r="A1108" s="71" t="s">
        <v>4</v>
      </c>
      <c r="B1108" s="72"/>
      <c r="C1108" s="73">
        <v>8.18</v>
      </c>
      <c r="D1108" s="73"/>
      <c r="E1108" s="73">
        <v>19.63</v>
      </c>
      <c r="F1108" s="73"/>
      <c r="G1108" s="73">
        <v>0</v>
      </c>
      <c r="H1108" s="73"/>
      <c r="I1108" s="73">
        <v>30.38</v>
      </c>
      <c r="J1108" s="73"/>
      <c r="K1108" s="74">
        <f>I1108*5.23%+I1108</f>
        <v>31.968874</v>
      </c>
      <c r="L1108" s="74"/>
      <c r="M1108" s="74">
        <f>K1108*4.74%+K1108</f>
        <v>33.484198627600001</v>
      </c>
      <c r="N1108" s="74"/>
      <c r="O1108" s="55">
        <f>M1108*4.58%+M1108</f>
        <v>35.017774924744081</v>
      </c>
      <c r="P1108" s="55"/>
    </row>
    <row r="1109" spans="1:18">
      <c r="A1109" s="53" t="s">
        <v>5</v>
      </c>
      <c r="B1109" s="54"/>
      <c r="C1109" s="55">
        <v>6.84</v>
      </c>
      <c r="D1109" s="55"/>
      <c r="E1109" s="55">
        <v>6.86</v>
      </c>
      <c r="F1109" s="55"/>
      <c r="G1109" s="55">
        <v>0</v>
      </c>
      <c r="H1109" s="55"/>
      <c r="I1109" s="55">
        <v>120.56</v>
      </c>
      <c r="J1109" s="55"/>
      <c r="K1109" s="55">
        <f>I1109*5.23%+I1109</f>
        <v>126.86528800000001</v>
      </c>
      <c r="L1109" s="55"/>
      <c r="M1109" s="55">
        <f t="shared" ref="M1109:M1119" si="503">K1109*4.74%+K1109</f>
        <v>132.8787026512</v>
      </c>
      <c r="N1109" s="55"/>
      <c r="O1109" s="55">
        <f t="shared" ref="O1109:O1119" si="504">M1109*4.58%+M1109</f>
        <v>138.96454723262497</v>
      </c>
      <c r="P1109" s="55"/>
    </row>
    <row r="1110" spans="1:18">
      <c r="A1110" s="53" t="s">
        <v>6</v>
      </c>
      <c r="B1110" s="54"/>
      <c r="C1110" s="55">
        <v>25.98</v>
      </c>
      <c r="D1110" s="55"/>
      <c r="E1110" s="55">
        <v>2.48</v>
      </c>
      <c r="F1110" s="55"/>
      <c r="G1110" s="55">
        <v>3.49</v>
      </c>
      <c r="H1110" s="55"/>
      <c r="I1110" s="55">
        <v>11.65</v>
      </c>
      <c r="J1110" s="55"/>
      <c r="K1110" s="55">
        <f t="shared" ref="K1110:K1115" si="505">I1110*5.23%+I1110</f>
        <v>12.259295</v>
      </c>
      <c r="L1110" s="55"/>
      <c r="M1110" s="55">
        <f t="shared" si="503"/>
        <v>12.840385583</v>
      </c>
      <c r="N1110" s="55"/>
      <c r="O1110" s="55">
        <f t="shared" si="504"/>
        <v>13.428475242701399</v>
      </c>
      <c r="P1110" s="55"/>
    </row>
    <row r="1111" spans="1:18">
      <c r="A1111" s="53" t="s">
        <v>7</v>
      </c>
      <c r="B1111" s="54"/>
      <c r="C1111" s="55">
        <v>13.19</v>
      </c>
      <c r="D1111" s="55"/>
      <c r="E1111" s="55">
        <v>10.97</v>
      </c>
      <c r="F1111" s="55"/>
      <c r="G1111" s="55">
        <v>121.31</v>
      </c>
      <c r="H1111" s="55"/>
      <c r="I1111" s="55">
        <v>14.9</v>
      </c>
      <c r="J1111" s="55"/>
      <c r="K1111" s="55">
        <f t="shared" si="505"/>
        <v>15.679270000000001</v>
      </c>
      <c r="L1111" s="55"/>
      <c r="M1111" s="55">
        <f t="shared" si="503"/>
        <v>16.422467398000002</v>
      </c>
      <c r="N1111" s="55"/>
      <c r="O1111" s="55">
        <f t="shared" si="504"/>
        <v>17.174616404828402</v>
      </c>
      <c r="P1111" s="55"/>
    </row>
    <row r="1112" spans="1:18">
      <c r="A1112" s="53" t="s">
        <v>8</v>
      </c>
      <c r="B1112" s="54"/>
      <c r="C1112" s="55">
        <v>15.25</v>
      </c>
      <c r="D1112" s="55"/>
      <c r="E1112" s="55">
        <v>9.49</v>
      </c>
      <c r="F1112" s="55"/>
      <c r="G1112" s="55">
        <v>5.43</v>
      </c>
      <c r="H1112" s="55"/>
      <c r="I1112" s="55">
        <v>10.37</v>
      </c>
      <c r="J1112" s="55"/>
      <c r="K1112" s="55">
        <f t="shared" si="505"/>
        <v>10.912350999999999</v>
      </c>
      <c r="L1112" s="55"/>
      <c r="M1112" s="55">
        <f t="shared" si="503"/>
        <v>11.429596437399999</v>
      </c>
      <c r="N1112" s="55"/>
      <c r="O1112" s="55">
        <f t="shared" si="504"/>
        <v>11.953071954232918</v>
      </c>
      <c r="P1112" s="55"/>
    </row>
    <row r="1113" spans="1:18">
      <c r="A1113" s="53" t="s">
        <v>9</v>
      </c>
      <c r="B1113" s="54"/>
      <c r="C1113" s="55">
        <v>21.26</v>
      </c>
      <c r="D1113" s="55"/>
      <c r="E1113" s="55">
        <v>0</v>
      </c>
      <c r="F1113" s="55"/>
      <c r="G1113" s="55">
        <v>2.5499999999999998</v>
      </c>
      <c r="H1113" s="55"/>
      <c r="I1113" s="55">
        <v>7.43</v>
      </c>
      <c r="J1113" s="55"/>
      <c r="K1113" s="55">
        <f t="shared" si="505"/>
        <v>7.8185889999999993</v>
      </c>
      <c r="L1113" s="55"/>
      <c r="M1113" s="55">
        <f t="shared" si="503"/>
        <v>8.1891901185999991</v>
      </c>
      <c r="N1113" s="55"/>
      <c r="O1113" s="55">
        <f t="shared" si="504"/>
        <v>8.5642550260318799</v>
      </c>
      <c r="P1113" s="55"/>
    </row>
    <row r="1114" spans="1:18">
      <c r="A1114" s="53" t="s">
        <v>10</v>
      </c>
      <c r="B1114" s="54"/>
      <c r="C1114" s="55">
        <v>24.9</v>
      </c>
      <c r="D1114" s="55"/>
      <c r="E1114" s="55">
        <v>0</v>
      </c>
      <c r="F1114" s="55"/>
      <c r="G1114" s="55">
        <v>20.57</v>
      </c>
      <c r="H1114" s="55"/>
      <c r="I1114" s="55">
        <v>0</v>
      </c>
      <c r="J1114" s="55"/>
      <c r="K1114" s="55">
        <f t="shared" si="505"/>
        <v>0</v>
      </c>
      <c r="L1114" s="55"/>
      <c r="M1114" s="55">
        <f t="shared" si="503"/>
        <v>0</v>
      </c>
      <c r="N1114" s="55"/>
      <c r="O1114" s="55">
        <f t="shared" si="504"/>
        <v>0</v>
      </c>
      <c r="P1114" s="55"/>
    </row>
    <row r="1115" spans="1:18">
      <c r="A1115" s="53" t="s">
        <v>11</v>
      </c>
      <c r="B1115" s="54"/>
      <c r="C1115" s="55">
        <v>8.35</v>
      </c>
      <c r="D1115" s="55"/>
      <c r="E1115" s="55">
        <v>0</v>
      </c>
      <c r="F1115" s="55"/>
      <c r="G1115" s="55">
        <v>20.16</v>
      </c>
      <c r="H1115" s="55"/>
      <c r="I1115" s="55">
        <v>6.69</v>
      </c>
      <c r="J1115" s="55"/>
      <c r="K1115" s="55">
        <f t="shared" si="505"/>
        <v>7.0398870000000002</v>
      </c>
      <c r="L1115" s="55"/>
      <c r="M1115" s="55">
        <f t="shared" si="503"/>
        <v>7.3735776438</v>
      </c>
      <c r="N1115" s="55"/>
      <c r="O1115" s="55">
        <f t="shared" si="504"/>
        <v>7.7112874998860397</v>
      </c>
      <c r="P1115" s="55"/>
    </row>
    <row r="1116" spans="1:18">
      <c r="A1116" s="53" t="s">
        <v>12</v>
      </c>
      <c r="B1116" s="54"/>
      <c r="C1116" s="55">
        <v>337.52</v>
      </c>
      <c r="D1116" s="55"/>
      <c r="E1116" s="55">
        <v>427.47</v>
      </c>
      <c r="F1116" s="55"/>
      <c r="G1116" s="55">
        <v>359.9</v>
      </c>
      <c r="H1116" s="55"/>
      <c r="I1116" s="55">
        <v>271.19</v>
      </c>
      <c r="J1116" s="55"/>
      <c r="K1116" s="55">
        <f>I1116*5.23%+I1116</f>
        <v>285.37323700000002</v>
      </c>
      <c r="L1116" s="55"/>
      <c r="M1116" s="55">
        <f t="shared" si="503"/>
        <v>298.89992843380003</v>
      </c>
      <c r="N1116" s="55"/>
      <c r="O1116" s="55">
        <f t="shared" si="504"/>
        <v>312.58954515606808</v>
      </c>
      <c r="P1116" s="55"/>
    </row>
    <row r="1117" spans="1:18">
      <c r="A1117" s="53" t="s">
        <v>13</v>
      </c>
      <c r="B1117" s="54"/>
      <c r="C1117" s="55">
        <v>658.46</v>
      </c>
      <c r="D1117" s="55"/>
      <c r="E1117" s="55">
        <v>678.53</v>
      </c>
      <c r="F1117" s="55"/>
      <c r="G1117" s="55">
        <v>684.42</v>
      </c>
      <c r="H1117" s="55"/>
      <c r="I1117" s="55">
        <f>(C1117+E1117+G1117)/3</f>
        <v>673.80333333333328</v>
      </c>
      <c r="J1117" s="55"/>
      <c r="K1117" s="55">
        <f>I1117*5.23%+I1117</f>
        <v>709.04324766666662</v>
      </c>
      <c r="L1117" s="55"/>
      <c r="M1117" s="55">
        <f t="shared" si="503"/>
        <v>742.65189760606665</v>
      </c>
      <c r="N1117" s="55"/>
      <c r="O1117" s="55">
        <f t="shared" si="504"/>
        <v>776.66535451642449</v>
      </c>
      <c r="P1117" s="55"/>
    </row>
    <row r="1118" spans="1:18">
      <c r="A1118" s="53" t="s">
        <v>14</v>
      </c>
      <c r="B1118" s="54"/>
      <c r="C1118" s="55">
        <v>3.49</v>
      </c>
      <c r="D1118" s="55"/>
      <c r="E1118" s="55">
        <v>34.020000000000003</v>
      </c>
      <c r="F1118" s="55"/>
      <c r="G1118" s="55">
        <v>25</v>
      </c>
      <c r="H1118" s="55"/>
      <c r="I1118" s="55">
        <f>(C1118+E1118+G1118)/3</f>
        <v>20.83666666666667</v>
      </c>
      <c r="J1118" s="55"/>
      <c r="K1118" s="55">
        <f t="shared" ref="K1118:K1119" si="506">I1118*5.23%+I1118</f>
        <v>21.926424333333337</v>
      </c>
      <c r="L1118" s="55"/>
      <c r="M1118" s="55">
        <f t="shared" si="503"/>
        <v>22.965736846733336</v>
      </c>
      <c r="N1118" s="55"/>
      <c r="O1118" s="55">
        <f t="shared" si="504"/>
        <v>24.017567594313721</v>
      </c>
      <c r="P1118" s="55"/>
    </row>
    <row r="1119" spans="1:18" ht="15.75" thickBot="1">
      <c r="A1119" s="56" t="s">
        <v>15</v>
      </c>
      <c r="B1119" s="57"/>
      <c r="C1119" s="58">
        <v>7.46</v>
      </c>
      <c r="D1119" s="58"/>
      <c r="E1119" s="55">
        <v>7.82</v>
      </c>
      <c r="F1119" s="55"/>
      <c r="G1119" s="58">
        <v>20.84</v>
      </c>
      <c r="H1119" s="58"/>
      <c r="I1119" s="55">
        <f>(C1119+E1119+G1119)/3</f>
        <v>12.040000000000001</v>
      </c>
      <c r="J1119" s="55"/>
      <c r="K1119" s="59">
        <f t="shared" si="506"/>
        <v>12.669692000000001</v>
      </c>
      <c r="L1119" s="59"/>
      <c r="M1119" s="59">
        <f t="shared" si="503"/>
        <v>13.270235400800001</v>
      </c>
      <c r="N1119" s="59"/>
      <c r="O1119" s="55">
        <f t="shared" si="504"/>
        <v>13.87801218215664</v>
      </c>
      <c r="P1119" s="55"/>
    </row>
    <row r="1120" spans="1:18" ht="15.75" thickBot="1">
      <c r="A1120" s="60" t="s">
        <v>16</v>
      </c>
      <c r="B1120" s="61"/>
      <c r="C1120" s="62">
        <f>SUM(C1108:D1119)</f>
        <v>1130.8800000000001</v>
      </c>
      <c r="D1120" s="63"/>
      <c r="E1120" s="63">
        <f>SUM(E1108:F1119)</f>
        <v>1197.27</v>
      </c>
      <c r="F1120" s="63"/>
      <c r="G1120" s="63">
        <f>SUM(G1108:H1119)</f>
        <v>1263.6699999999998</v>
      </c>
      <c r="H1120" s="63"/>
      <c r="I1120" s="63">
        <f>SUM(I1108:J1119)</f>
        <v>1179.8499999999999</v>
      </c>
      <c r="J1120" s="63"/>
      <c r="K1120" s="63">
        <f>SUM(K1108:L1119)</f>
        <v>1241.556155</v>
      </c>
      <c r="L1120" s="63"/>
      <c r="M1120" s="63">
        <f>SUM(M1108:N1119)</f>
        <v>1300.4059167469998</v>
      </c>
      <c r="N1120" s="63"/>
      <c r="O1120" s="63">
        <f>SUM(O1108:P1119)</f>
        <v>1359.9645077340126</v>
      </c>
      <c r="P1120" s="65"/>
      <c r="R1120" s="7"/>
    </row>
    <row r="1122" spans="1:16">
      <c r="A1122" s="50" t="s">
        <v>18</v>
      </c>
      <c r="B1122" s="50"/>
    </row>
    <row r="1123" spans="1:16">
      <c r="A1123" s="51" t="s">
        <v>59</v>
      </c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</row>
    <row r="1124" spans="1:16">
      <c r="A1124" s="51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</row>
    <row r="1125" spans="1:16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</row>
    <row r="1126" spans="1:16">
      <c r="A1126" s="51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</row>
    <row r="1127" spans="1:16">
      <c r="A1127" s="52"/>
      <c r="B1127" s="52"/>
      <c r="C1127" s="52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2"/>
      <c r="O1127" s="52"/>
      <c r="P1127" s="52"/>
    </row>
    <row r="1129" spans="1:16" ht="15.75">
      <c r="A1129" s="81" t="s">
        <v>21</v>
      </c>
      <c r="B1129" s="81"/>
      <c r="C1129" s="81"/>
      <c r="D1129" s="81"/>
      <c r="E1129" s="81"/>
      <c r="F1129" s="81"/>
      <c r="G1129" s="81"/>
      <c r="H1129" s="81"/>
      <c r="I1129" s="81"/>
      <c r="J1129" s="81"/>
      <c r="K1129" s="81"/>
      <c r="L1129" s="81"/>
      <c r="M1129" s="81"/>
      <c r="N1129" s="81"/>
      <c r="O1129" s="81"/>
      <c r="P1129" s="81"/>
    </row>
    <row r="1130" spans="1:16" ht="15.75">
      <c r="A1130" s="81" t="str">
        <f>A3</f>
        <v>b) METODOLOGIA DE CÁLCULO DA RECEITA 2017</v>
      </c>
      <c r="B1130" s="81"/>
      <c r="C1130" s="81"/>
      <c r="D1130" s="81"/>
      <c r="E1130" s="81"/>
      <c r="F1130" s="81"/>
      <c r="G1130" s="81"/>
      <c r="H1130" s="81"/>
      <c r="I1130" s="81"/>
      <c r="J1130" s="81"/>
      <c r="K1130" s="81"/>
      <c r="L1130" s="81"/>
      <c r="M1130" s="81"/>
      <c r="N1130" s="81"/>
      <c r="O1130" s="81"/>
      <c r="P1130" s="81"/>
    </row>
    <row r="1132" spans="1:16">
      <c r="A1132" s="51" t="s">
        <v>0</v>
      </c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</row>
    <row r="1133" spans="1:16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6">
      <c r="A1134" s="50" t="s">
        <v>1</v>
      </c>
      <c r="B1134" s="50"/>
      <c r="C1134" s="50"/>
      <c r="D1134" s="3"/>
      <c r="E1134" s="78" t="s">
        <v>76</v>
      </c>
      <c r="F1134" s="78"/>
      <c r="G1134" s="78"/>
      <c r="H1134" s="78"/>
      <c r="I1134" s="78"/>
      <c r="J1134" s="78"/>
      <c r="K1134" s="78"/>
    </row>
    <row r="1135" spans="1:16" ht="15.75" thickBot="1">
      <c r="A1135" s="50"/>
      <c r="B1135" s="50"/>
      <c r="C1135" s="50"/>
      <c r="D1135" s="3"/>
      <c r="E1135" s="78"/>
      <c r="F1135" s="78"/>
      <c r="G1135" s="78"/>
    </row>
    <row r="1136" spans="1:16">
      <c r="A1136" s="52" t="s">
        <v>3</v>
      </c>
      <c r="B1136" s="52"/>
      <c r="C1136" s="52"/>
      <c r="D1136" s="52"/>
      <c r="G1136" s="79">
        <f>G9:L9</f>
        <v>2019</v>
      </c>
      <c r="H1136" s="80"/>
      <c r="I1136" s="79">
        <f t="shared" ref="I1136" si="507">I9:N9</f>
        <v>2020</v>
      </c>
      <c r="J1136" s="80"/>
      <c r="K1136" s="79">
        <f t="shared" ref="K1136" si="508">K9:P9</f>
        <v>2021</v>
      </c>
      <c r="L1136" s="80"/>
    </row>
    <row r="1137" spans="1:16" ht="15.75" thickBot="1">
      <c r="A1137" s="52"/>
      <c r="B1137" s="52"/>
      <c r="C1137" s="52"/>
      <c r="D1137" s="52"/>
      <c r="G1137" s="66">
        <f>G10</f>
        <v>4.2500000000000003E-2</v>
      </c>
      <c r="H1137" s="67"/>
      <c r="I1137" s="66">
        <f t="shared" ref="I1137" si="509">I10</f>
        <v>4.2599999999999999E-2</v>
      </c>
      <c r="J1137" s="67"/>
      <c r="K1137" s="66">
        <f t="shared" ref="K1137" si="510">K10</f>
        <v>4.1599999999999998E-2</v>
      </c>
      <c r="L1137" s="67"/>
    </row>
    <row r="1138" spans="1:16" ht="15.75" thickBot="1">
      <c r="A1138" s="4"/>
      <c r="B1138" s="4"/>
      <c r="C1138" s="4"/>
      <c r="D1138" s="4"/>
      <c r="G1138" s="6"/>
      <c r="H1138" s="4"/>
      <c r="I1138" s="6"/>
      <c r="J1138" s="4"/>
      <c r="K1138" s="6"/>
      <c r="L1138" s="4"/>
    </row>
    <row r="1139" spans="1:16" ht="15.75" thickBot="1">
      <c r="A1139" s="68" t="s">
        <v>20</v>
      </c>
      <c r="B1139" s="69"/>
      <c r="C1139" s="70">
        <f>C12:P12</f>
        <v>2013</v>
      </c>
      <c r="D1139" s="70"/>
      <c r="E1139" s="70">
        <f t="shared" ref="E1139" si="511">E12:R12</f>
        <v>2014</v>
      </c>
      <c r="F1139" s="70"/>
      <c r="G1139" s="70">
        <f t="shared" ref="G1139" si="512">G12:T12</f>
        <v>2015</v>
      </c>
      <c r="H1139" s="70"/>
      <c r="I1139" s="70">
        <f t="shared" ref="I1139" si="513">I12:V12</f>
        <v>2016</v>
      </c>
      <c r="J1139" s="70"/>
      <c r="K1139" s="70">
        <f t="shared" ref="K1139" si="514">K12:X12</f>
        <v>2017</v>
      </c>
      <c r="L1139" s="70"/>
      <c r="M1139" s="70">
        <f t="shared" ref="M1139" si="515">M12:Z12</f>
        <v>2018</v>
      </c>
      <c r="N1139" s="70"/>
      <c r="O1139" s="70">
        <f t="shared" ref="O1139" si="516">O12:AB12</f>
        <v>2019</v>
      </c>
      <c r="P1139" s="70"/>
    </row>
    <row r="1140" spans="1:16">
      <c r="A1140" s="71" t="s">
        <v>4</v>
      </c>
      <c r="B1140" s="72"/>
      <c r="C1140" s="73">
        <v>0</v>
      </c>
      <c r="D1140" s="73"/>
      <c r="E1140" s="73">
        <v>507.5</v>
      </c>
      <c r="F1140" s="73"/>
      <c r="G1140" s="73">
        <v>0</v>
      </c>
      <c r="H1140" s="73"/>
      <c r="I1140" s="73">
        <v>498.39</v>
      </c>
      <c r="J1140" s="73"/>
      <c r="K1140" s="74">
        <f>I1140*5.23%+I1140</f>
        <v>524.45579699999996</v>
      </c>
      <c r="L1140" s="74"/>
      <c r="M1140" s="74">
        <f>K1140*4.74%+K1140</f>
        <v>549.31500177779992</v>
      </c>
      <c r="N1140" s="74"/>
      <c r="O1140" s="55">
        <f>M1140*4.58%+M1140</f>
        <v>574.47362885922314</v>
      </c>
      <c r="P1140" s="55"/>
    </row>
    <row r="1141" spans="1:16">
      <c r="A1141" s="53" t="s">
        <v>5</v>
      </c>
      <c r="B1141" s="54"/>
      <c r="C1141" s="55">
        <v>565.71</v>
      </c>
      <c r="D1141" s="55"/>
      <c r="E1141" s="55">
        <v>0</v>
      </c>
      <c r="F1141" s="55"/>
      <c r="G1141" s="55">
        <v>0</v>
      </c>
      <c r="H1141" s="55"/>
      <c r="I1141" s="55">
        <v>498.39</v>
      </c>
      <c r="J1141" s="55"/>
      <c r="K1141" s="55">
        <f>I1141*5.23%+I1141</f>
        <v>524.45579699999996</v>
      </c>
      <c r="L1141" s="55"/>
      <c r="M1141" s="55">
        <f t="shared" ref="M1141:M1151" si="517">K1141*4.74%+K1141</f>
        <v>549.31500177779992</v>
      </c>
      <c r="N1141" s="55"/>
      <c r="O1141" s="55">
        <f t="shared" ref="O1141:O1151" si="518">M1141*4.58%+M1141</f>
        <v>574.47362885922314</v>
      </c>
      <c r="P1141" s="55"/>
    </row>
    <row r="1142" spans="1:16">
      <c r="A1142" s="53" t="s">
        <v>6</v>
      </c>
      <c r="B1142" s="54"/>
      <c r="C1142" s="55">
        <v>0</v>
      </c>
      <c r="D1142" s="55"/>
      <c r="E1142" s="55">
        <v>507.5</v>
      </c>
      <c r="F1142" s="55"/>
      <c r="G1142" s="55">
        <v>0</v>
      </c>
      <c r="H1142" s="55"/>
      <c r="I1142" s="55">
        <v>498.3</v>
      </c>
      <c r="J1142" s="55"/>
      <c r="K1142" s="55">
        <f t="shared" ref="K1142:K1147" si="519">I1142*5.23%+I1142</f>
        <v>524.36108999999999</v>
      </c>
      <c r="L1142" s="55"/>
      <c r="M1142" s="55">
        <f t="shared" si="517"/>
        <v>549.21580566599994</v>
      </c>
      <c r="N1142" s="55"/>
      <c r="O1142" s="55">
        <f t="shared" si="518"/>
        <v>574.36988956550272</v>
      </c>
      <c r="P1142" s="55"/>
    </row>
    <row r="1143" spans="1:16">
      <c r="A1143" s="53" t="s">
        <v>7</v>
      </c>
      <c r="B1143" s="54"/>
      <c r="C1143" s="55">
        <v>2113.1999999999998</v>
      </c>
      <c r="D1143" s="55"/>
      <c r="E1143" s="55">
        <v>0</v>
      </c>
      <c r="F1143" s="55"/>
      <c r="G1143" s="55">
        <v>2023.17</v>
      </c>
      <c r="H1143" s="55"/>
      <c r="I1143" s="55">
        <v>498.3</v>
      </c>
      <c r="J1143" s="55"/>
      <c r="K1143" s="55">
        <f t="shared" si="519"/>
        <v>524.36108999999999</v>
      </c>
      <c r="L1143" s="55"/>
      <c r="M1143" s="55">
        <f t="shared" si="517"/>
        <v>549.21580566599994</v>
      </c>
      <c r="N1143" s="55"/>
      <c r="O1143" s="55">
        <f t="shared" si="518"/>
        <v>574.36988956550272</v>
      </c>
      <c r="P1143" s="55"/>
    </row>
    <row r="1144" spans="1:16">
      <c r="A1144" s="53" t="s">
        <v>8</v>
      </c>
      <c r="B1144" s="54"/>
      <c r="C1144" s="55">
        <v>528.29999999999995</v>
      </c>
      <c r="D1144" s="55"/>
      <c r="E1144" s="55">
        <v>507.5</v>
      </c>
      <c r="F1144" s="55"/>
      <c r="G1144" s="55">
        <v>505.79</v>
      </c>
      <c r="H1144" s="55"/>
      <c r="I1144" s="55">
        <v>498.3</v>
      </c>
      <c r="J1144" s="55"/>
      <c r="K1144" s="55">
        <f t="shared" si="519"/>
        <v>524.36108999999999</v>
      </c>
      <c r="L1144" s="55"/>
      <c r="M1144" s="55">
        <f t="shared" si="517"/>
        <v>549.21580566599994</v>
      </c>
      <c r="N1144" s="55"/>
      <c r="O1144" s="55">
        <f t="shared" si="518"/>
        <v>574.36988956550272</v>
      </c>
      <c r="P1144" s="55"/>
    </row>
    <row r="1145" spans="1:16">
      <c r="A1145" s="53" t="s">
        <v>9</v>
      </c>
      <c r="B1145" s="54"/>
      <c r="C1145" s="55">
        <v>0</v>
      </c>
      <c r="D1145" s="55"/>
      <c r="E1145" s="55">
        <v>0</v>
      </c>
      <c r="F1145" s="55"/>
      <c r="G1145" s="55">
        <v>505.79</v>
      </c>
      <c r="H1145" s="55"/>
      <c r="I1145" s="55">
        <v>498.3</v>
      </c>
      <c r="J1145" s="55"/>
      <c r="K1145" s="55">
        <f t="shared" si="519"/>
        <v>524.36108999999999</v>
      </c>
      <c r="L1145" s="55"/>
      <c r="M1145" s="55">
        <f t="shared" si="517"/>
        <v>549.21580566599994</v>
      </c>
      <c r="N1145" s="55"/>
      <c r="O1145" s="55">
        <f t="shared" si="518"/>
        <v>574.36988956550272</v>
      </c>
      <c r="P1145" s="55"/>
    </row>
    <row r="1146" spans="1:16">
      <c r="A1146" s="53" t="s">
        <v>10</v>
      </c>
      <c r="B1146" s="54"/>
      <c r="C1146" s="55">
        <v>1056.5999999999999</v>
      </c>
      <c r="D1146" s="55"/>
      <c r="E1146" s="55">
        <v>507.5</v>
      </c>
      <c r="F1146" s="55"/>
      <c r="G1146" s="55">
        <v>505.79</v>
      </c>
      <c r="H1146" s="55"/>
      <c r="I1146" s="55">
        <v>498.3</v>
      </c>
      <c r="J1146" s="55"/>
      <c r="K1146" s="55">
        <f t="shared" si="519"/>
        <v>524.36108999999999</v>
      </c>
      <c r="L1146" s="55"/>
      <c r="M1146" s="55">
        <f t="shared" si="517"/>
        <v>549.21580566599994</v>
      </c>
      <c r="N1146" s="55"/>
      <c r="O1146" s="55">
        <f t="shared" si="518"/>
        <v>574.36988956550272</v>
      </c>
      <c r="P1146" s="55"/>
    </row>
    <row r="1147" spans="1:16">
      <c r="A1147" s="53" t="s">
        <v>11</v>
      </c>
      <c r="B1147" s="54"/>
      <c r="C1147" s="55">
        <v>528.29999999999995</v>
      </c>
      <c r="D1147" s="55"/>
      <c r="E1147" s="55">
        <v>1015</v>
      </c>
      <c r="F1147" s="55"/>
      <c r="G1147" s="55">
        <v>505.79</v>
      </c>
      <c r="H1147" s="55"/>
      <c r="I1147" s="55">
        <v>498.3</v>
      </c>
      <c r="J1147" s="55"/>
      <c r="K1147" s="55">
        <f t="shared" si="519"/>
        <v>524.36108999999999</v>
      </c>
      <c r="L1147" s="55"/>
      <c r="M1147" s="55">
        <f t="shared" si="517"/>
        <v>549.21580566599994</v>
      </c>
      <c r="N1147" s="55"/>
      <c r="O1147" s="55">
        <f t="shared" si="518"/>
        <v>574.36988956550272</v>
      </c>
      <c r="P1147" s="55"/>
    </row>
    <row r="1148" spans="1:16">
      <c r="A1148" s="53" t="s">
        <v>12</v>
      </c>
      <c r="B1148" s="54"/>
      <c r="C1148" s="55">
        <v>0</v>
      </c>
      <c r="D1148" s="55"/>
      <c r="E1148" s="55">
        <v>507.5</v>
      </c>
      <c r="F1148" s="55"/>
      <c r="G1148" s="55">
        <v>505.79</v>
      </c>
      <c r="H1148" s="55"/>
      <c r="I1148" s="55">
        <v>498.3</v>
      </c>
      <c r="J1148" s="55"/>
      <c r="K1148" s="55">
        <f>I1148*5.23%+I1148</f>
        <v>524.36108999999999</v>
      </c>
      <c r="L1148" s="55"/>
      <c r="M1148" s="55">
        <f t="shared" si="517"/>
        <v>549.21580566599994</v>
      </c>
      <c r="N1148" s="55"/>
      <c r="O1148" s="55">
        <f t="shared" si="518"/>
        <v>574.36988956550272</v>
      </c>
      <c r="P1148" s="55"/>
    </row>
    <row r="1149" spans="1:16">
      <c r="A1149" s="53" t="s">
        <v>13</v>
      </c>
      <c r="B1149" s="54"/>
      <c r="C1149" s="55">
        <v>1056.5999999999999</v>
      </c>
      <c r="D1149" s="55"/>
      <c r="E1149" s="55">
        <v>507.5</v>
      </c>
      <c r="F1149" s="55"/>
      <c r="G1149" s="55">
        <v>505.79</v>
      </c>
      <c r="H1149" s="55"/>
      <c r="I1149" s="55">
        <f>(C1149+E1149+G1149)/3</f>
        <v>689.96333333333325</v>
      </c>
      <c r="J1149" s="55"/>
      <c r="K1149" s="55">
        <f>I1149*5.23%+I1149</f>
        <v>726.04841566666664</v>
      </c>
      <c r="L1149" s="55"/>
      <c r="M1149" s="55">
        <f t="shared" si="517"/>
        <v>760.46311056926663</v>
      </c>
      <c r="N1149" s="55"/>
      <c r="O1149" s="55">
        <f t="shared" si="518"/>
        <v>795.29232103333902</v>
      </c>
      <c r="P1149" s="55"/>
    </row>
    <row r="1150" spans="1:16">
      <c r="A1150" s="53" t="s">
        <v>14</v>
      </c>
      <c r="B1150" s="54"/>
      <c r="C1150" s="55">
        <v>528.29999999999995</v>
      </c>
      <c r="D1150" s="55"/>
      <c r="E1150" s="55">
        <v>0</v>
      </c>
      <c r="F1150" s="55"/>
      <c r="G1150" s="55">
        <v>505.79</v>
      </c>
      <c r="H1150" s="55"/>
      <c r="I1150" s="55">
        <f>(C1150+E1150+G1150)/3</f>
        <v>344.69666666666666</v>
      </c>
      <c r="J1150" s="55"/>
      <c r="K1150" s="55">
        <f t="shared" ref="K1150:K1151" si="520">I1150*5.23%+I1150</f>
        <v>362.7243023333333</v>
      </c>
      <c r="L1150" s="55"/>
      <c r="M1150" s="55">
        <f t="shared" si="517"/>
        <v>379.91743426393327</v>
      </c>
      <c r="N1150" s="55"/>
      <c r="O1150" s="55">
        <f t="shared" si="518"/>
        <v>397.31765275322141</v>
      </c>
      <c r="P1150" s="55"/>
    </row>
    <row r="1151" spans="1:16" ht="15.75" thickBot="1">
      <c r="A1151" s="56" t="s">
        <v>15</v>
      </c>
      <c r="B1151" s="57"/>
      <c r="C1151" s="58">
        <v>0</v>
      </c>
      <c r="D1151" s="58"/>
      <c r="E1151" s="55">
        <v>1015</v>
      </c>
      <c r="F1151" s="55"/>
      <c r="G1151" s="58">
        <v>505.79</v>
      </c>
      <c r="H1151" s="58"/>
      <c r="I1151" s="55">
        <f>(C1151+E1151+G1151)/3</f>
        <v>506.93</v>
      </c>
      <c r="J1151" s="55"/>
      <c r="K1151" s="59">
        <f t="shared" si="520"/>
        <v>533.44243900000004</v>
      </c>
      <c r="L1151" s="59"/>
      <c r="M1151" s="59">
        <f t="shared" si="517"/>
        <v>558.7276106086</v>
      </c>
      <c r="N1151" s="59"/>
      <c r="O1151" s="55">
        <f t="shared" si="518"/>
        <v>584.3173351744739</v>
      </c>
      <c r="P1151" s="55"/>
    </row>
    <row r="1152" spans="1:16" ht="15.75" thickBot="1">
      <c r="A1152" s="60" t="s">
        <v>16</v>
      </c>
      <c r="B1152" s="61"/>
      <c r="C1152" s="62">
        <f>SUM(C1140:D1151)</f>
        <v>6377.0099999999993</v>
      </c>
      <c r="D1152" s="63"/>
      <c r="E1152" s="63">
        <f>SUM(E1140:F1151)</f>
        <v>5075</v>
      </c>
      <c r="F1152" s="63"/>
      <c r="G1152" s="63">
        <f>SUM(G1140:H1151)</f>
        <v>6069.49</v>
      </c>
      <c r="H1152" s="63"/>
      <c r="I1152" s="63">
        <f>SUM(I1140:J1151)</f>
        <v>6026.47</v>
      </c>
      <c r="J1152" s="63"/>
      <c r="K1152" s="63">
        <f>SUM(K1140:L1151)</f>
        <v>6341.6543809999994</v>
      </c>
      <c r="L1152" s="63"/>
      <c r="M1152" s="63">
        <f>SUM(M1140:N1151)</f>
        <v>6642.2487986594006</v>
      </c>
      <c r="N1152" s="63"/>
      <c r="O1152" s="63">
        <f>SUM(O1140:P1151)</f>
        <v>6946.4637936379986</v>
      </c>
      <c r="P1152" s="65"/>
    </row>
    <row r="1154" spans="1:16">
      <c r="A1154" s="50" t="s">
        <v>18</v>
      </c>
      <c r="B1154" s="50"/>
    </row>
    <row r="1155" spans="1:16">
      <c r="A1155" s="51" t="s">
        <v>59</v>
      </c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</row>
    <row r="1156" spans="1:16">
      <c r="A1156" s="51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</row>
    <row r="1157" spans="1:16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</row>
    <row r="1158" spans="1:16">
      <c r="A1158" s="51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</row>
    <row r="1159" spans="1:16">
      <c r="A1159" s="52"/>
      <c r="B1159" s="52"/>
      <c r="C1159" s="52"/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2"/>
      <c r="O1159" s="52"/>
      <c r="P1159" s="52"/>
    </row>
    <row r="1161" spans="1:16" ht="15.75">
      <c r="A1161" s="81" t="s">
        <v>21</v>
      </c>
      <c r="B1161" s="81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  <c r="N1161" s="81"/>
      <c r="O1161" s="81"/>
      <c r="P1161" s="81"/>
    </row>
    <row r="1162" spans="1:16" ht="15.75">
      <c r="A1162" s="81" t="str">
        <f>A3</f>
        <v>b) METODOLOGIA DE CÁLCULO DA RECEITA 2017</v>
      </c>
      <c r="B1162" s="81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  <c r="N1162" s="81"/>
      <c r="O1162" s="81"/>
      <c r="P1162" s="81"/>
    </row>
    <row r="1164" spans="1:16">
      <c r="A1164" s="51" t="s">
        <v>0</v>
      </c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</row>
    <row r="1165" spans="1:16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6">
      <c r="A1166" s="50" t="s">
        <v>1</v>
      </c>
      <c r="B1166" s="50"/>
      <c r="C1166" s="50"/>
      <c r="D1166" s="3"/>
      <c r="E1166" s="78" t="s">
        <v>77</v>
      </c>
      <c r="F1166" s="78"/>
      <c r="G1166" s="78"/>
      <c r="H1166" s="78"/>
      <c r="I1166" s="78"/>
      <c r="J1166" s="78"/>
      <c r="K1166" s="78"/>
    </row>
    <row r="1167" spans="1:16" ht="15.75" thickBot="1">
      <c r="A1167" s="50"/>
      <c r="B1167" s="50"/>
      <c r="C1167" s="50"/>
      <c r="D1167" s="3"/>
      <c r="E1167" s="78"/>
      <c r="F1167" s="78"/>
      <c r="G1167" s="78"/>
    </row>
    <row r="1168" spans="1:16">
      <c r="A1168" s="52" t="s">
        <v>3</v>
      </c>
      <c r="B1168" s="52"/>
      <c r="C1168" s="52"/>
      <c r="D1168" s="52"/>
      <c r="G1168" s="79">
        <f>G9:L9</f>
        <v>2019</v>
      </c>
      <c r="H1168" s="80"/>
      <c r="I1168" s="79">
        <f t="shared" ref="I1168" si="521">I9:N9</f>
        <v>2020</v>
      </c>
      <c r="J1168" s="80"/>
      <c r="K1168" s="79">
        <f t="shared" ref="K1168" si="522">K9:P9</f>
        <v>2021</v>
      </c>
      <c r="L1168" s="80"/>
    </row>
    <row r="1169" spans="1:16" ht="15.75" thickBot="1">
      <c r="A1169" s="52"/>
      <c r="B1169" s="52"/>
      <c r="C1169" s="52"/>
      <c r="D1169" s="52"/>
      <c r="G1169" s="66">
        <f>G10</f>
        <v>4.2500000000000003E-2</v>
      </c>
      <c r="H1169" s="67"/>
      <c r="I1169" s="66">
        <f t="shared" ref="I1169" si="523">I10</f>
        <v>4.2599999999999999E-2</v>
      </c>
      <c r="J1169" s="67"/>
      <c r="K1169" s="66">
        <f t="shared" ref="K1169" si="524">K10</f>
        <v>4.1599999999999998E-2</v>
      </c>
      <c r="L1169" s="67"/>
    </row>
    <row r="1170" spans="1:16" ht="15.75" thickBot="1">
      <c r="A1170" s="4"/>
      <c r="B1170" s="4"/>
      <c r="C1170" s="4"/>
      <c r="D1170" s="4"/>
      <c r="G1170" s="6"/>
      <c r="H1170" s="4"/>
      <c r="I1170" s="6"/>
      <c r="J1170" s="4"/>
      <c r="K1170" s="6"/>
      <c r="L1170" s="4"/>
    </row>
    <row r="1171" spans="1:16" ht="15.75" thickBot="1">
      <c r="A1171" s="68" t="s">
        <v>20</v>
      </c>
      <c r="B1171" s="69"/>
      <c r="C1171" s="70">
        <f>C12:P12</f>
        <v>2013</v>
      </c>
      <c r="D1171" s="70"/>
      <c r="E1171" s="70">
        <f t="shared" ref="E1171" si="525">E12:R12</f>
        <v>2014</v>
      </c>
      <c r="F1171" s="70"/>
      <c r="G1171" s="70">
        <f t="shared" ref="G1171" si="526">G12:T12</f>
        <v>2015</v>
      </c>
      <c r="H1171" s="70"/>
      <c r="I1171" s="70">
        <f t="shared" ref="I1171" si="527">I12:V12</f>
        <v>2016</v>
      </c>
      <c r="J1171" s="70"/>
      <c r="K1171" s="70">
        <f t="shared" ref="K1171" si="528">K12:X12</f>
        <v>2017</v>
      </c>
      <c r="L1171" s="70"/>
      <c r="M1171" s="70">
        <f t="shared" ref="M1171" si="529">M12:Z12</f>
        <v>2018</v>
      </c>
      <c r="N1171" s="70"/>
      <c r="O1171" s="70">
        <f t="shared" ref="O1171" si="530">O12:AB12</f>
        <v>2019</v>
      </c>
      <c r="P1171" s="70"/>
    </row>
    <row r="1172" spans="1:16">
      <c r="A1172" s="71" t="s">
        <v>4</v>
      </c>
      <c r="B1172" s="72"/>
      <c r="C1172" s="73">
        <v>60289.14</v>
      </c>
      <c r="D1172" s="73"/>
      <c r="E1172" s="73">
        <v>56865.81</v>
      </c>
      <c r="F1172" s="73"/>
      <c r="G1172" s="73">
        <v>59471.05</v>
      </c>
      <c r="H1172" s="73"/>
      <c r="I1172" s="73">
        <v>54298.45</v>
      </c>
      <c r="J1172" s="73"/>
      <c r="K1172" s="74">
        <f>I1172*5.23%+I1172</f>
        <v>57138.258934999998</v>
      </c>
      <c r="L1172" s="74"/>
      <c r="M1172" s="74">
        <f>K1172*4.74%+K1172</f>
        <v>59846.612408518995</v>
      </c>
      <c r="N1172" s="74"/>
      <c r="O1172" s="55">
        <f>M1172*4.58%+M1172</f>
        <v>62587.587256829167</v>
      </c>
      <c r="P1172" s="55"/>
    </row>
    <row r="1173" spans="1:16">
      <c r="A1173" s="53" t="s">
        <v>5</v>
      </c>
      <c r="B1173" s="54"/>
      <c r="C1173" s="55">
        <v>50529.24</v>
      </c>
      <c r="D1173" s="55"/>
      <c r="E1173" s="55">
        <v>58307.38</v>
      </c>
      <c r="F1173" s="55"/>
      <c r="G1173" s="55">
        <v>54194.14</v>
      </c>
      <c r="H1173" s="55"/>
      <c r="I1173" s="55">
        <v>62283.81</v>
      </c>
      <c r="J1173" s="55"/>
      <c r="K1173" s="55">
        <f>I1173*5.23%+I1173</f>
        <v>65541.253262999991</v>
      </c>
      <c r="L1173" s="55"/>
      <c r="M1173" s="55">
        <f t="shared" ref="M1173:M1183" si="531">K1173*4.74%+K1173</f>
        <v>68647.908667666197</v>
      </c>
      <c r="N1173" s="55"/>
      <c r="O1173" s="55">
        <f t="shared" ref="O1173:O1183" si="532">M1173*4.58%+M1173</f>
        <v>71791.982884645317</v>
      </c>
      <c r="P1173" s="55"/>
    </row>
    <row r="1174" spans="1:16">
      <c r="A1174" s="53" t="s">
        <v>6</v>
      </c>
      <c r="B1174" s="54"/>
      <c r="C1174" s="55">
        <v>56281.64</v>
      </c>
      <c r="D1174" s="55"/>
      <c r="E1174" s="55">
        <v>61090.75</v>
      </c>
      <c r="F1174" s="55"/>
      <c r="G1174" s="55">
        <v>90720.15</v>
      </c>
      <c r="H1174" s="55"/>
      <c r="I1174" s="55">
        <v>64047.57</v>
      </c>
      <c r="J1174" s="55"/>
      <c r="K1174" s="55">
        <f t="shared" ref="K1174:K1179" si="533">I1174*5.23%+I1174</f>
        <v>67397.257910999993</v>
      </c>
      <c r="L1174" s="55"/>
      <c r="M1174" s="55">
        <f t="shared" si="531"/>
        <v>70591.887935981387</v>
      </c>
      <c r="N1174" s="55"/>
      <c r="O1174" s="55">
        <f t="shared" si="532"/>
        <v>73824.996403449331</v>
      </c>
      <c r="P1174" s="55"/>
    </row>
    <row r="1175" spans="1:16">
      <c r="A1175" s="53" t="s">
        <v>7</v>
      </c>
      <c r="B1175" s="54"/>
      <c r="C1175" s="55">
        <v>73846.899999999994</v>
      </c>
      <c r="D1175" s="55"/>
      <c r="E1175" s="55">
        <v>76855.149999999994</v>
      </c>
      <c r="F1175" s="55"/>
      <c r="G1175" s="55">
        <v>56127.58</v>
      </c>
      <c r="H1175" s="55"/>
      <c r="I1175" s="55">
        <v>76410.97</v>
      </c>
      <c r="J1175" s="55"/>
      <c r="K1175" s="55">
        <f t="shared" si="533"/>
        <v>80407.263730999999</v>
      </c>
      <c r="L1175" s="55"/>
      <c r="M1175" s="55">
        <f t="shared" si="531"/>
        <v>84218.568031849398</v>
      </c>
      <c r="N1175" s="55"/>
      <c r="O1175" s="55">
        <f t="shared" si="532"/>
        <v>88075.7784477081</v>
      </c>
      <c r="P1175" s="55"/>
    </row>
    <row r="1176" spans="1:16">
      <c r="A1176" s="53" t="s">
        <v>8</v>
      </c>
      <c r="B1176" s="54"/>
      <c r="C1176" s="55">
        <v>55860.61</v>
      </c>
      <c r="D1176" s="55"/>
      <c r="E1176" s="55">
        <v>57121</v>
      </c>
      <c r="F1176" s="55"/>
      <c r="G1176" s="55">
        <v>66130.31</v>
      </c>
      <c r="H1176" s="55"/>
      <c r="I1176" s="55">
        <v>99701.67</v>
      </c>
      <c r="J1176" s="55"/>
      <c r="K1176" s="55">
        <f t="shared" si="533"/>
        <v>104916.067341</v>
      </c>
      <c r="L1176" s="55"/>
      <c r="M1176" s="55">
        <f t="shared" si="531"/>
        <v>109889.08893296341</v>
      </c>
      <c r="N1176" s="55"/>
      <c r="O1176" s="55">
        <f t="shared" si="532"/>
        <v>114922.00920609313</v>
      </c>
      <c r="P1176" s="55"/>
    </row>
    <row r="1177" spans="1:16">
      <c r="A1177" s="53" t="s">
        <v>9</v>
      </c>
      <c r="B1177" s="54"/>
      <c r="C1177" s="55">
        <v>61518.21</v>
      </c>
      <c r="D1177" s="55"/>
      <c r="E1177" s="55">
        <v>45237.88</v>
      </c>
      <c r="F1177" s="55"/>
      <c r="G1177" s="55">
        <v>79169.600000000006</v>
      </c>
      <c r="H1177" s="55"/>
      <c r="I1177" s="55">
        <v>54548.91</v>
      </c>
      <c r="J1177" s="55"/>
      <c r="K1177" s="55">
        <f t="shared" si="533"/>
        <v>57401.817993000004</v>
      </c>
      <c r="L1177" s="55"/>
      <c r="M1177" s="55">
        <f t="shared" si="531"/>
        <v>60122.664165868206</v>
      </c>
      <c r="N1177" s="55"/>
      <c r="O1177" s="55">
        <f t="shared" si="532"/>
        <v>62876.282184664968</v>
      </c>
      <c r="P1177" s="55"/>
    </row>
    <row r="1178" spans="1:16">
      <c r="A1178" s="53" t="s">
        <v>10</v>
      </c>
      <c r="B1178" s="54"/>
      <c r="C1178" s="55">
        <v>73789.22</v>
      </c>
      <c r="D1178" s="55"/>
      <c r="E1178" s="55">
        <v>78871.48</v>
      </c>
      <c r="F1178" s="55"/>
      <c r="G1178" s="55">
        <v>56272</v>
      </c>
      <c r="H1178" s="55"/>
      <c r="I1178" s="55">
        <v>71341.990000000005</v>
      </c>
      <c r="J1178" s="55"/>
      <c r="K1178" s="55">
        <f t="shared" si="533"/>
        <v>75073.176077000011</v>
      </c>
      <c r="L1178" s="55"/>
      <c r="M1178" s="55">
        <f t="shared" si="531"/>
        <v>78631.644623049811</v>
      </c>
      <c r="N1178" s="55"/>
      <c r="O1178" s="55">
        <f t="shared" si="532"/>
        <v>82232.973946785496</v>
      </c>
      <c r="P1178" s="55"/>
    </row>
    <row r="1179" spans="1:16">
      <c r="A1179" s="53" t="s">
        <v>11</v>
      </c>
      <c r="B1179" s="54"/>
      <c r="C1179" s="55">
        <v>56852.81</v>
      </c>
      <c r="D1179" s="55"/>
      <c r="E1179" s="55">
        <v>55428.94</v>
      </c>
      <c r="F1179" s="55"/>
      <c r="G1179" s="55">
        <v>64269.85</v>
      </c>
      <c r="H1179" s="55"/>
      <c r="I1179" s="55">
        <v>89307.09</v>
      </c>
      <c r="J1179" s="55"/>
      <c r="K1179" s="55">
        <f t="shared" si="533"/>
        <v>93977.850806999995</v>
      </c>
      <c r="L1179" s="55"/>
      <c r="M1179" s="55">
        <f t="shared" si="531"/>
        <v>98432.40093525179</v>
      </c>
      <c r="N1179" s="55"/>
      <c r="O1179" s="55">
        <f t="shared" si="532"/>
        <v>102940.60489808633</v>
      </c>
      <c r="P1179" s="55"/>
    </row>
    <row r="1180" spans="1:16">
      <c r="A1180" s="53" t="s">
        <v>12</v>
      </c>
      <c r="B1180" s="54"/>
      <c r="C1180" s="55">
        <v>51657.89</v>
      </c>
      <c r="D1180" s="55"/>
      <c r="E1180" s="55">
        <v>80470.69</v>
      </c>
      <c r="F1180" s="55"/>
      <c r="G1180" s="55">
        <v>76079.53</v>
      </c>
      <c r="H1180" s="55"/>
      <c r="I1180" s="55">
        <v>65924.7</v>
      </c>
      <c r="J1180" s="55"/>
      <c r="K1180" s="55">
        <f>I1180*5.23%+I1180</f>
        <v>69372.561809999999</v>
      </c>
      <c r="L1180" s="55"/>
      <c r="M1180" s="55">
        <f t="shared" si="531"/>
        <v>72660.821239793993</v>
      </c>
      <c r="N1180" s="55"/>
      <c r="O1180" s="55">
        <f t="shared" si="532"/>
        <v>75988.68685257656</v>
      </c>
      <c r="P1180" s="55"/>
    </row>
    <row r="1181" spans="1:16">
      <c r="A1181" s="53" t="s">
        <v>13</v>
      </c>
      <c r="B1181" s="54"/>
      <c r="C1181" s="55">
        <v>90627.12</v>
      </c>
      <c r="D1181" s="55"/>
      <c r="E1181" s="55">
        <v>60706.400000000001</v>
      </c>
      <c r="F1181" s="55"/>
      <c r="G1181" s="55">
        <v>61601.35</v>
      </c>
      <c r="H1181" s="55"/>
      <c r="I1181" s="55">
        <f>(C1181+E1181+G1181)/3</f>
        <v>70978.289999999994</v>
      </c>
      <c r="J1181" s="55"/>
      <c r="K1181" s="55">
        <f>I1181*5.23%+I1181</f>
        <v>74690.454566999993</v>
      </c>
      <c r="L1181" s="55"/>
      <c r="M1181" s="55">
        <f t="shared" si="531"/>
        <v>78230.782113475798</v>
      </c>
      <c r="N1181" s="55"/>
      <c r="O1181" s="55">
        <f t="shared" si="532"/>
        <v>81813.751934272994</v>
      </c>
      <c r="P1181" s="55"/>
    </row>
    <row r="1182" spans="1:16">
      <c r="A1182" s="53" t="s">
        <v>14</v>
      </c>
      <c r="B1182" s="54"/>
      <c r="C1182" s="55">
        <v>60571.82</v>
      </c>
      <c r="D1182" s="55"/>
      <c r="E1182" s="55">
        <v>70995.839999999997</v>
      </c>
      <c r="F1182" s="55"/>
      <c r="G1182" s="55">
        <v>61036.55</v>
      </c>
      <c r="H1182" s="55"/>
      <c r="I1182" s="55">
        <f>(C1182+E1182+G1182)/3</f>
        <v>64201.403333333343</v>
      </c>
      <c r="J1182" s="55"/>
      <c r="K1182" s="55">
        <f t="shared" ref="K1182:K1183" si="534">I1182*5.23%+I1182</f>
        <v>67559.136727666672</v>
      </c>
      <c r="L1182" s="55"/>
      <c r="M1182" s="55">
        <f t="shared" si="531"/>
        <v>70761.439808558076</v>
      </c>
      <c r="N1182" s="55"/>
      <c r="O1182" s="55">
        <f t="shared" si="532"/>
        <v>74002.313751790032</v>
      </c>
      <c r="P1182" s="55"/>
    </row>
    <row r="1183" spans="1:16" ht="15.75" thickBot="1">
      <c r="A1183" s="56" t="s">
        <v>15</v>
      </c>
      <c r="B1183" s="57"/>
      <c r="C1183" s="58">
        <v>87698.85</v>
      </c>
      <c r="D1183" s="58"/>
      <c r="E1183" s="55">
        <v>89899.01</v>
      </c>
      <c r="F1183" s="55"/>
      <c r="G1183" s="58">
        <v>106412.64</v>
      </c>
      <c r="H1183" s="58"/>
      <c r="I1183" s="55">
        <f>(C1183+E1183+G1183)/3</f>
        <v>94670.166666666672</v>
      </c>
      <c r="J1183" s="55"/>
      <c r="K1183" s="59">
        <f t="shared" si="534"/>
        <v>99621.416383333344</v>
      </c>
      <c r="L1183" s="59"/>
      <c r="M1183" s="59">
        <f t="shared" si="531"/>
        <v>104343.47151990334</v>
      </c>
      <c r="N1183" s="59"/>
      <c r="O1183" s="55">
        <f t="shared" si="532"/>
        <v>109122.40251551491</v>
      </c>
      <c r="P1183" s="55"/>
    </row>
    <row r="1184" spans="1:16" ht="15.75" thickBot="1">
      <c r="A1184" s="60" t="s">
        <v>16</v>
      </c>
      <c r="B1184" s="61"/>
      <c r="C1184" s="62">
        <f>SUM(C1172:D1183)</f>
        <v>779523.45</v>
      </c>
      <c r="D1184" s="63"/>
      <c r="E1184" s="63">
        <f>SUM(E1172:F1183)</f>
        <v>791850.33</v>
      </c>
      <c r="F1184" s="63"/>
      <c r="G1184" s="63">
        <f>SUM(G1172:H1183)</f>
        <v>831484.75</v>
      </c>
      <c r="H1184" s="63"/>
      <c r="I1184" s="63">
        <f>SUM(I1172:J1183)</f>
        <v>867715.0199999999</v>
      </c>
      <c r="J1184" s="63"/>
      <c r="K1184" s="63">
        <f>SUM(K1172:L1183)</f>
        <v>913096.5155460001</v>
      </c>
      <c r="L1184" s="63"/>
      <c r="M1184" s="63">
        <f>SUM(M1172:N1183)</f>
        <v>956377.29038288048</v>
      </c>
      <c r="N1184" s="63"/>
      <c r="O1184" s="63">
        <f>SUM(O1172:P1183)</f>
        <v>1000179.3702824163</v>
      </c>
      <c r="P1184" s="65"/>
    </row>
    <row r="1186" spans="1:16">
      <c r="A1186" s="50" t="s">
        <v>18</v>
      </c>
      <c r="B1186" s="50"/>
    </row>
    <row r="1187" spans="1:16">
      <c r="A1187" s="51" t="s">
        <v>59</v>
      </c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</row>
    <row r="1188" spans="1:16">
      <c r="A1188" s="51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</row>
    <row r="1189" spans="1:16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</row>
    <row r="1190" spans="1:16">
      <c r="A1190" s="51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</row>
    <row r="1191" spans="1:16">
      <c r="A1191" s="52"/>
      <c r="B1191" s="52"/>
      <c r="C1191" s="52"/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2"/>
      <c r="O1191" s="52"/>
      <c r="P1191" s="52"/>
    </row>
    <row r="1193" spans="1:16" ht="15.75">
      <c r="A1193" s="81" t="s">
        <v>21</v>
      </c>
      <c r="B1193" s="81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  <c r="N1193" s="81"/>
      <c r="O1193" s="81"/>
      <c r="P1193" s="81"/>
    </row>
    <row r="1194" spans="1:16" ht="15.75">
      <c r="A1194" s="81" t="str">
        <f>A3</f>
        <v>b) METODOLOGIA DE CÁLCULO DA RECEITA 2017</v>
      </c>
      <c r="B1194" s="81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  <c r="N1194" s="81"/>
      <c r="O1194" s="81"/>
      <c r="P1194" s="81"/>
    </row>
    <row r="1196" spans="1:16">
      <c r="A1196" s="51" t="s">
        <v>0</v>
      </c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</row>
    <row r="1197" spans="1:16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6">
      <c r="A1198" s="50" t="s">
        <v>1</v>
      </c>
      <c r="B1198" s="50"/>
      <c r="C1198" s="50"/>
      <c r="D1198" s="3"/>
      <c r="E1198" s="78" t="s">
        <v>78</v>
      </c>
      <c r="F1198" s="78"/>
      <c r="G1198" s="78"/>
      <c r="H1198" s="78"/>
      <c r="I1198" s="78"/>
      <c r="J1198" s="78"/>
      <c r="K1198" s="78"/>
    </row>
    <row r="1199" spans="1:16" ht="15.75" thickBot="1">
      <c r="A1199" s="50"/>
      <c r="B1199" s="50"/>
      <c r="C1199" s="50"/>
      <c r="D1199" s="3"/>
      <c r="E1199" s="78"/>
      <c r="F1199" s="78"/>
      <c r="G1199" s="78"/>
    </row>
    <row r="1200" spans="1:16">
      <c r="A1200" s="52" t="s">
        <v>3</v>
      </c>
      <c r="B1200" s="52"/>
      <c r="C1200" s="52"/>
      <c r="D1200" s="52"/>
      <c r="G1200" s="79">
        <f>G9:L9</f>
        <v>2019</v>
      </c>
      <c r="H1200" s="80"/>
      <c r="I1200" s="79">
        <f t="shared" ref="I1200" si="535">I9:N9</f>
        <v>2020</v>
      </c>
      <c r="J1200" s="80"/>
      <c r="K1200" s="79">
        <f t="shared" ref="K1200" si="536">K9:P9</f>
        <v>2021</v>
      </c>
      <c r="L1200" s="80"/>
    </row>
    <row r="1201" spans="1:16" ht="15.75" thickBot="1">
      <c r="A1201" s="52"/>
      <c r="B1201" s="52"/>
      <c r="C1201" s="52"/>
      <c r="D1201" s="52"/>
      <c r="G1201" s="66">
        <f>G10</f>
        <v>4.2500000000000003E-2</v>
      </c>
      <c r="H1201" s="67"/>
      <c r="I1201" s="66">
        <f t="shared" ref="I1201" si="537">I10</f>
        <v>4.2599999999999999E-2</v>
      </c>
      <c r="J1201" s="67"/>
      <c r="K1201" s="66">
        <f t="shared" ref="K1201" si="538">K10</f>
        <v>4.1599999999999998E-2</v>
      </c>
      <c r="L1201" s="67"/>
    </row>
    <row r="1202" spans="1:16" ht="15.75" thickBot="1">
      <c r="A1202" s="4"/>
      <c r="B1202" s="4"/>
      <c r="C1202" s="4"/>
      <c r="D1202" s="4"/>
      <c r="G1202" s="6"/>
      <c r="H1202" s="4"/>
      <c r="I1202" s="6"/>
      <c r="J1202" s="4"/>
      <c r="K1202" s="6"/>
      <c r="L1202" s="4"/>
    </row>
    <row r="1203" spans="1:16" ht="15.75" thickBot="1">
      <c r="A1203" s="68" t="s">
        <v>20</v>
      </c>
      <c r="B1203" s="69"/>
      <c r="C1203" s="70">
        <f>C12:P12</f>
        <v>2013</v>
      </c>
      <c r="D1203" s="70"/>
      <c r="E1203" s="70">
        <f t="shared" ref="E1203" si="539">E12:R12</f>
        <v>2014</v>
      </c>
      <c r="F1203" s="70"/>
      <c r="G1203" s="70">
        <f t="shared" ref="G1203" si="540">G12:T12</f>
        <v>2015</v>
      </c>
      <c r="H1203" s="70"/>
      <c r="I1203" s="70">
        <f t="shared" ref="I1203" si="541">I12:V12</f>
        <v>2016</v>
      </c>
      <c r="J1203" s="70"/>
      <c r="K1203" s="70">
        <f t="shared" ref="K1203" si="542">K12:X12</f>
        <v>2017</v>
      </c>
      <c r="L1203" s="70"/>
      <c r="M1203" s="70">
        <f t="shared" ref="M1203" si="543">M12:Z12</f>
        <v>2018</v>
      </c>
      <c r="N1203" s="70"/>
      <c r="O1203" s="70">
        <f t="shared" ref="O1203" si="544">O12:AB12</f>
        <v>2019</v>
      </c>
      <c r="P1203" s="70"/>
    </row>
    <row r="1204" spans="1:16">
      <c r="A1204" s="71" t="s">
        <v>4</v>
      </c>
      <c r="B1204" s="72"/>
      <c r="C1204" s="73">
        <v>14611.35</v>
      </c>
      <c r="D1204" s="73"/>
      <c r="E1204" s="73">
        <v>16729.849999999999</v>
      </c>
      <c r="F1204" s="73"/>
      <c r="G1204" s="73">
        <v>17676.34</v>
      </c>
      <c r="H1204" s="73"/>
      <c r="I1204" s="73">
        <v>24764.63</v>
      </c>
      <c r="J1204" s="73"/>
      <c r="K1204" s="74">
        <f>I1204*5.23%+I1204</f>
        <v>26059.820149000003</v>
      </c>
      <c r="L1204" s="74"/>
      <c r="M1204" s="74">
        <f>K1204*4.74%+K1204</f>
        <v>27295.055624062603</v>
      </c>
      <c r="N1204" s="74"/>
      <c r="O1204" s="55">
        <f>M1204*4.58%+M1204</f>
        <v>28545.169171644669</v>
      </c>
      <c r="P1204" s="55"/>
    </row>
    <row r="1205" spans="1:16">
      <c r="A1205" s="53" t="s">
        <v>5</v>
      </c>
      <c r="B1205" s="54"/>
      <c r="C1205" s="55">
        <v>2471</v>
      </c>
      <c r="D1205" s="55"/>
      <c r="E1205" s="55">
        <v>3637.33</v>
      </c>
      <c r="F1205" s="55"/>
      <c r="G1205" s="55">
        <v>3596.02</v>
      </c>
      <c r="H1205" s="55"/>
      <c r="I1205" s="55">
        <v>4936.26</v>
      </c>
      <c r="J1205" s="55"/>
      <c r="K1205" s="55">
        <f>I1205*5.23%+I1205</f>
        <v>5194.4263980000005</v>
      </c>
      <c r="L1205" s="55"/>
      <c r="M1205" s="55">
        <f t="shared" ref="M1205:M1215" si="545">K1205*4.74%+K1205</f>
        <v>5440.642209265201</v>
      </c>
      <c r="N1205" s="55"/>
      <c r="O1205" s="55">
        <f t="shared" ref="O1205:O1215" si="546">M1205*4.58%+M1205</f>
        <v>5689.8236224495477</v>
      </c>
      <c r="P1205" s="55"/>
    </row>
    <row r="1206" spans="1:16">
      <c r="A1206" s="53" t="s">
        <v>6</v>
      </c>
      <c r="B1206" s="54"/>
      <c r="C1206" s="55">
        <v>6043.37</v>
      </c>
      <c r="D1206" s="55"/>
      <c r="E1206" s="55">
        <v>5714.25</v>
      </c>
      <c r="F1206" s="55"/>
      <c r="G1206" s="55">
        <v>7087.24</v>
      </c>
      <c r="H1206" s="55"/>
      <c r="I1206" s="55">
        <v>15397.85</v>
      </c>
      <c r="J1206" s="55"/>
      <c r="K1206" s="55">
        <f t="shared" ref="K1206:K1211" si="547">I1206*5.23%+I1206</f>
        <v>16203.157555</v>
      </c>
      <c r="L1206" s="55"/>
      <c r="M1206" s="55">
        <f t="shared" si="545"/>
        <v>16971.187223107001</v>
      </c>
      <c r="N1206" s="55"/>
      <c r="O1206" s="55">
        <f t="shared" si="546"/>
        <v>17748.467597925301</v>
      </c>
      <c r="P1206" s="55"/>
    </row>
    <row r="1207" spans="1:16">
      <c r="A1207" s="53" t="s">
        <v>7</v>
      </c>
      <c r="B1207" s="54"/>
      <c r="C1207" s="55">
        <v>12995.97</v>
      </c>
      <c r="D1207" s="55"/>
      <c r="E1207" s="55">
        <v>12142.97</v>
      </c>
      <c r="F1207" s="55"/>
      <c r="G1207" s="55">
        <v>13929.98</v>
      </c>
      <c r="H1207" s="55"/>
      <c r="I1207" s="55">
        <v>29635.06</v>
      </c>
      <c r="J1207" s="55"/>
      <c r="K1207" s="55">
        <f t="shared" si="547"/>
        <v>31184.973638000003</v>
      </c>
      <c r="L1207" s="55"/>
      <c r="M1207" s="55">
        <f t="shared" si="545"/>
        <v>32663.141388441203</v>
      </c>
      <c r="N1207" s="55"/>
      <c r="O1207" s="55">
        <f t="shared" si="546"/>
        <v>34159.11326403181</v>
      </c>
      <c r="P1207" s="55"/>
    </row>
    <row r="1208" spans="1:16">
      <c r="A1208" s="53" t="s">
        <v>8</v>
      </c>
      <c r="B1208" s="54"/>
      <c r="C1208" s="55">
        <v>12877.61</v>
      </c>
      <c r="D1208" s="55"/>
      <c r="E1208" s="55">
        <v>14628.59</v>
      </c>
      <c r="F1208" s="55"/>
      <c r="G1208" s="55">
        <v>15323.89</v>
      </c>
      <c r="H1208" s="55"/>
      <c r="I1208" s="55">
        <v>8585.34</v>
      </c>
      <c r="J1208" s="55"/>
      <c r="K1208" s="55">
        <f t="shared" si="547"/>
        <v>9034.353282</v>
      </c>
      <c r="L1208" s="55"/>
      <c r="M1208" s="55">
        <f t="shared" si="545"/>
        <v>9462.5816275668003</v>
      </c>
      <c r="N1208" s="55"/>
      <c r="O1208" s="55">
        <f t="shared" si="546"/>
        <v>9895.9678661093603</v>
      </c>
      <c r="P1208" s="55"/>
    </row>
    <row r="1209" spans="1:16">
      <c r="A1209" s="53" t="s">
        <v>9</v>
      </c>
      <c r="B1209" s="54"/>
      <c r="C1209" s="55">
        <v>10980.1</v>
      </c>
      <c r="D1209" s="55"/>
      <c r="E1209" s="55">
        <v>21768.240000000002</v>
      </c>
      <c r="F1209" s="55"/>
      <c r="G1209" s="55">
        <v>13654.09</v>
      </c>
      <c r="H1209" s="55"/>
      <c r="I1209" s="55">
        <v>3563.36</v>
      </c>
      <c r="J1209" s="55"/>
      <c r="K1209" s="55">
        <f t="shared" si="547"/>
        <v>3749.7237279999999</v>
      </c>
      <c r="L1209" s="55"/>
      <c r="M1209" s="55">
        <f t="shared" si="545"/>
        <v>3927.4606327072001</v>
      </c>
      <c r="N1209" s="55"/>
      <c r="O1209" s="55">
        <f t="shared" si="546"/>
        <v>4107.3383296851898</v>
      </c>
      <c r="P1209" s="55"/>
    </row>
    <row r="1210" spans="1:16">
      <c r="A1210" s="53" t="s">
        <v>10</v>
      </c>
      <c r="B1210" s="54"/>
      <c r="C1210" s="55">
        <v>7426.84</v>
      </c>
      <c r="D1210" s="55"/>
      <c r="E1210" s="55">
        <v>9795.4</v>
      </c>
      <c r="F1210" s="55"/>
      <c r="G1210" s="55">
        <v>10553.27</v>
      </c>
      <c r="H1210" s="55"/>
      <c r="I1210" s="55">
        <v>1852.05</v>
      </c>
      <c r="J1210" s="55"/>
      <c r="K1210" s="55">
        <f t="shared" si="547"/>
        <v>1948.9122150000001</v>
      </c>
      <c r="L1210" s="55"/>
      <c r="M1210" s="55">
        <f t="shared" si="545"/>
        <v>2041.290653991</v>
      </c>
      <c r="N1210" s="55"/>
      <c r="O1210" s="55">
        <f t="shared" si="546"/>
        <v>2134.7817659437878</v>
      </c>
      <c r="P1210" s="55"/>
    </row>
    <row r="1211" spans="1:16">
      <c r="A1211" s="53" t="s">
        <v>11</v>
      </c>
      <c r="B1211" s="54"/>
      <c r="C1211" s="55">
        <v>59521.29</v>
      </c>
      <c r="D1211" s="55"/>
      <c r="E1211" s="55">
        <v>2572.4499999999998</v>
      </c>
      <c r="F1211" s="55"/>
      <c r="G1211" s="55">
        <v>3435.37</v>
      </c>
      <c r="H1211" s="55"/>
      <c r="I1211" s="55">
        <v>1389.62</v>
      </c>
      <c r="J1211" s="55"/>
      <c r="K1211" s="55">
        <f t="shared" si="547"/>
        <v>1462.2971259999999</v>
      </c>
      <c r="L1211" s="55"/>
      <c r="M1211" s="55">
        <f t="shared" si="545"/>
        <v>1531.6100097724</v>
      </c>
      <c r="N1211" s="55"/>
      <c r="O1211" s="55">
        <f t="shared" si="546"/>
        <v>1601.7577482199758</v>
      </c>
      <c r="P1211" s="55"/>
    </row>
    <row r="1212" spans="1:16">
      <c r="A1212" s="53" t="s">
        <v>12</v>
      </c>
      <c r="B1212" s="54"/>
      <c r="C1212" s="55">
        <v>872.83</v>
      </c>
      <c r="D1212" s="55"/>
      <c r="E1212" s="55">
        <v>938.1</v>
      </c>
      <c r="F1212" s="55"/>
      <c r="G1212" s="55">
        <v>13189.87</v>
      </c>
      <c r="H1212" s="55"/>
      <c r="I1212" s="55">
        <v>876.58</v>
      </c>
      <c r="J1212" s="55"/>
      <c r="K1212" s="55">
        <f>I1212*5.23%+I1212</f>
        <v>922.42513400000007</v>
      </c>
      <c r="L1212" s="55"/>
      <c r="M1212" s="55">
        <f t="shared" si="545"/>
        <v>966.14808535160012</v>
      </c>
      <c r="N1212" s="55"/>
      <c r="O1212" s="55">
        <f t="shared" si="546"/>
        <v>1010.3976676607034</v>
      </c>
      <c r="P1212" s="55"/>
    </row>
    <row r="1213" spans="1:16">
      <c r="A1213" s="53" t="s">
        <v>13</v>
      </c>
      <c r="B1213" s="54"/>
      <c r="C1213" s="82">
        <v>761.79</v>
      </c>
      <c r="D1213" s="83"/>
      <c r="E1213" s="55">
        <v>685.56</v>
      </c>
      <c r="F1213" s="55"/>
      <c r="G1213" s="82">
        <v>387.7</v>
      </c>
      <c r="H1213" s="83"/>
      <c r="I1213" s="55">
        <f>(C1213+E1213+G1213)/3</f>
        <v>611.68333333333328</v>
      </c>
      <c r="J1213" s="55"/>
      <c r="K1213" s="55">
        <f>I1213*5.23%+I1213</f>
        <v>643.67437166666662</v>
      </c>
      <c r="L1213" s="55"/>
      <c r="M1213" s="55">
        <f t="shared" si="545"/>
        <v>674.18453688366662</v>
      </c>
      <c r="N1213" s="55"/>
      <c r="O1213" s="55">
        <f t="shared" si="546"/>
        <v>705.06218867293853</v>
      </c>
      <c r="P1213" s="55"/>
    </row>
    <row r="1214" spans="1:16">
      <c r="A1214" s="53" t="s">
        <v>14</v>
      </c>
      <c r="B1214" s="54"/>
      <c r="C1214" s="55">
        <v>496.39</v>
      </c>
      <c r="D1214" s="55"/>
      <c r="E1214" s="55">
        <v>403.42</v>
      </c>
      <c r="F1214" s="55"/>
      <c r="G1214" s="55">
        <v>333.33</v>
      </c>
      <c r="H1214" s="55"/>
      <c r="I1214" s="55">
        <f>(C1214+E1214+G1214)/3</f>
        <v>411.04666666666662</v>
      </c>
      <c r="J1214" s="55"/>
      <c r="K1214" s="55">
        <f t="shared" ref="K1214:K1215" si="548">I1214*5.23%+I1214</f>
        <v>432.54440733333331</v>
      </c>
      <c r="L1214" s="55"/>
      <c r="M1214" s="55">
        <f t="shared" si="545"/>
        <v>453.04701224093333</v>
      </c>
      <c r="N1214" s="55"/>
      <c r="O1214" s="55">
        <f t="shared" si="546"/>
        <v>473.79656540156805</v>
      </c>
      <c r="P1214" s="55"/>
    </row>
    <row r="1215" spans="1:16" ht="15.75" thickBot="1">
      <c r="A1215" s="56" t="s">
        <v>15</v>
      </c>
      <c r="B1215" s="57"/>
      <c r="C1215" s="58">
        <v>8121.07</v>
      </c>
      <c r="D1215" s="58"/>
      <c r="E1215" s="55">
        <v>11318.47</v>
      </c>
      <c r="F1215" s="55"/>
      <c r="G1215" s="58">
        <v>5037.71</v>
      </c>
      <c r="H1215" s="58"/>
      <c r="I1215" s="55">
        <f>(C1215+E1215+G1215)/3</f>
        <v>8159.083333333333</v>
      </c>
      <c r="J1215" s="55"/>
      <c r="K1215" s="59">
        <f t="shared" si="548"/>
        <v>8585.8033916666664</v>
      </c>
      <c r="L1215" s="59"/>
      <c r="M1215" s="59">
        <f t="shared" si="545"/>
        <v>8992.7704724316663</v>
      </c>
      <c r="N1215" s="59"/>
      <c r="O1215" s="55">
        <f t="shared" si="546"/>
        <v>9404.6393600690371</v>
      </c>
      <c r="P1215" s="55"/>
    </row>
    <row r="1216" spans="1:16" ht="15.75" thickBot="1">
      <c r="A1216" s="60" t="s">
        <v>16</v>
      </c>
      <c r="B1216" s="61"/>
      <c r="C1216" s="62">
        <f>SUM(C1204:D1215)</f>
        <v>137179.60999999999</v>
      </c>
      <c r="D1216" s="63"/>
      <c r="E1216" s="63">
        <f>SUM(E1204:F1215)</f>
        <v>100334.63</v>
      </c>
      <c r="F1216" s="63"/>
      <c r="G1216" s="63">
        <f>SUM(G1204:H1215)</f>
        <v>104204.81</v>
      </c>
      <c r="H1216" s="63"/>
      <c r="I1216" s="63">
        <f>SUM(I1204:J1215)</f>
        <v>100182.56333333332</v>
      </c>
      <c r="J1216" s="63"/>
      <c r="K1216" s="63">
        <f>SUM(K1204:L1215)</f>
        <v>105422.11139566667</v>
      </c>
      <c r="L1216" s="63"/>
      <c r="M1216" s="63">
        <f>SUM(M1204:N1215)</f>
        <v>110419.11947582128</v>
      </c>
      <c r="N1216" s="63"/>
      <c r="O1216" s="63">
        <f>SUM(O1204:P1215)</f>
        <v>115476.31514781388</v>
      </c>
      <c r="P1216" s="65"/>
    </row>
    <row r="1218" spans="1:16">
      <c r="A1218" s="50" t="s">
        <v>18</v>
      </c>
      <c r="B1218" s="50"/>
    </row>
    <row r="1219" spans="1:16">
      <c r="A1219" s="51" t="s">
        <v>59</v>
      </c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</row>
    <row r="1220" spans="1:16">
      <c r="A1220" s="51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</row>
    <row r="1221" spans="1:16">
      <c r="A1221" s="51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</row>
    <row r="1222" spans="1:16">
      <c r="A1222" s="52"/>
      <c r="B1222" s="52"/>
      <c r="C1222" s="52"/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2"/>
      <c r="O1222" s="52"/>
      <c r="P1222" s="52"/>
    </row>
    <row r="1225" spans="1:16" ht="15.75">
      <c r="A1225" s="81" t="s">
        <v>21</v>
      </c>
      <c r="B1225" s="81"/>
      <c r="C1225" s="81"/>
      <c r="D1225" s="81"/>
      <c r="E1225" s="81"/>
      <c r="F1225" s="81"/>
      <c r="G1225" s="81"/>
      <c r="H1225" s="81"/>
      <c r="I1225" s="81"/>
      <c r="J1225" s="81"/>
      <c r="K1225" s="81"/>
      <c r="L1225" s="81"/>
      <c r="M1225" s="81"/>
      <c r="N1225" s="81"/>
      <c r="O1225" s="81"/>
      <c r="P1225" s="81"/>
    </row>
    <row r="1226" spans="1:16" ht="15.75">
      <c r="A1226" s="81" t="str">
        <f>A3</f>
        <v>b) METODOLOGIA DE CÁLCULO DA RECEITA 2017</v>
      </c>
      <c r="B1226" s="81"/>
      <c r="C1226" s="81"/>
      <c r="D1226" s="81"/>
      <c r="E1226" s="81"/>
      <c r="F1226" s="81"/>
      <c r="G1226" s="81"/>
      <c r="H1226" s="81"/>
      <c r="I1226" s="81"/>
      <c r="J1226" s="81"/>
      <c r="K1226" s="81"/>
      <c r="L1226" s="81"/>
      <c r="M1226" s="81"/>
      <c r="N1226" s="81"/>
      <c r="O1226" s="81"/>
      <c r="P1226" s="81"/>
    </row>
    <row r="1228" spans="1:16">
      <c r="A1228" s="51" t="s">
        <v>0</v>
      </c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</row>
    <row r="1229" spans="1:16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6">
      <c r="A1230" s="50" t="s">
        <v>1</v>
      </c>
      <c r="B1230" s="50"/>
      <c r="C1230" s="50"/>
      <c r="D1230" s="3"/>
      <c r="E1230" s="78" t="s">
        <v>79</v>
      </c>
      <c r="F1230" s="78"/>
      <c r="G1230" s="78"/>
      <c r="H1230" s="78"/>
      <c r="I1230" s="78"/>
      <c r="J1230" s="78"/>
      <c r="K1230" s="78"/>
    </row>
    <row r="1231" spans="1:16" ht="15.75" thickBot="1">
      <c r="A1231" s="50"/>
      <c r="B1231" s="50"/>
      <c r="C1231" s="50"/>
      <c r="D1231" s="3"/>
      <c r="E1231" s="78"/>
      <c r="F1231" s="78"/>
      <c r="G1231" s="78"/>
    </row>
    <row r="1232" spans="1:16">
      <c r="A1232" s="52" t="s">
        <v>3</v>
      </c>
      <c r="B1232" s="52"/>
      <c r="C1232" s="52"/>
      <c r="D1232" s="52"/>
      <c r="G1232" s="79">
        <f>G9:L9</f>
        <v>2019</v>
      </c>
      <c r="H1232" s="80"/>
      <c r="I1232" s="79">
        <f t="shared" ref="I1232" si="549">I9:N9</f>
        <v>2020</v>
      </c>
      <c r="J1232" s="80"/>
      <c r="K1232" s="79">
        <f t="shared" ref="K1232" si="550">K9:P9</f>
        <v>2021</v>
      </c>
      <c r="L1232" s="80"/>
    </row>
    <row r="1233" spans="1:16" ht="15.75" thickBot="1">
      <c r="A1233" s="52"/>
      <c r="B1233" s="52"/>
      <c r="C1233" s="52"/>
      <c r="D1233" s="52"/>
      <c r="G1233" s="66">
        <f>G10</f>
        <v>4.2500000000000003E-2</v>
      </c>
      <c r="H1233" s="67"/>
      <c r="I1233" s="66">
        <f t="shared" ref="I1233" si="551">I10</f>
        <v>4.2599999999999999E-2</v>
      </c>
      <c r="J1233" s="67"/>
      <c r="K1233" s="66">
        <f t="shared" ref="K1233" si="552">K10</f>
        <v>4.1599999999999998E-2</v>
      </c>
      <c r="L1233" s="67"/>
    </row>
    <row r="1234" spans="1:16" ht="15.75" thickBot="1">
      <c r="A1234" s="4"/>
      <c r="B1234" s="4"/>
      <c r="C1234" s="4"/>
      <c r="D1234" s="4"/>
      <c r="G1234" s="6"/>
      <c r="H1234" s="4"/>
      <c r="I1234" s="6"/>
      <c r="J1234" s="4"/>
      <c r="K1234" s="6"/>
      <c r="L1234" s="4"/>
    </row>
    <row r="1235" spans="1:16" ht="15.75" thickBot="1">
      <c r="A1235" s="68" t="s">
        <v>20</v>
      </c>
      <c r="B1235" s="69"/>
      <c r="C1235" s="70">
        <f>C12:P12</f>
        <v>2013</v>
      </c>
      <c r="D1235" s="70"/>
      <c r="E1235" s="70">
        <f t="shared" ref="E1235" si="553">E12:R12</f>
        <v>2014</v>
      </c>
      <c r="F1235" s="70"/>
      <c r="G1235" s="70">
        <f t="shared" ref="G1235" si="554">G12:T12</f>
        <v>2015</v>
      </c>
      <c r="H1235" s="70"/>
      <c r="I1235" s="70">
        <f t="shared" ref="I1235" si="555">I12:V12</f>
        <v>2016</v>
      </c>
      <c r="J1235" s="70"/>
      <c r="K1235" s="70">
        <f t="shared" ref="K1235" si="556">K12:X12</f>
        <v>2017</v>
      </c>
      <c r="L1235" s="70"/>
      <c r="M1235" s="70">
        <f t="shared" ref="M1235" si="557">M12:Z12</f>
        <v>2018</v>
      </c>
      <c r="N1235" s="70"/>
      <c r="O1235" s="70">
        <f t="shared" ref="O1235" si="558">O12:AB12</f>
        <v>2019</v>
      </c>
      <c r="P1235" s="70"/>
    </row>
    <row r="1236" spans="1:16">
      <c r="A1236" s="71" t="s">
        <v>4</v>
      </c>
      <c r="B1236" s="72"/>
      <c r="C1236" s="73">
        <v>1242.5899999999999</v>
      </c>
      <c r="D1236" s="73"/>
      <c r="E1236" s="73">
        <v>541.91</v>
      </c>
      <c r="F1236" s="73"/>
      <c r="G1236" s="73">
        <v>1999.82</v>
      </c>
      <c r="H1236" s="73"/>
      <c r="I1236" s="73">
        <v>1214.71</v>
      </c>
      <c r="J1236" s="73"/>
      <c r="K1236" s="74">
        <f>I1236*5.23%+I1236</f>
        <v>1278.239333</v>
      </c>
      <c r="L1236" s="74"/>
      <c r="M1236" s="74">
        <f>K1236*4.74%+K1236</f>
        <v>1338.8278773842001</v>
      </c>
      <c r="N1236" s="74"/>
      <c r="O1236" s="55">
        <f>M1236*4.58%+M1236</f>
        <v>1400.1461941683965</v>
      </c>
      <c r="P1236" s="55"/>
    </row>
    <row r="1237" spans="1:16">
      <c r="A1237" s="53" t="s">
        <v>5</v>
      </c>
      <c r="B1237" s="54"/>
      <c r="C1237" s="55">
        <v>838.65</v>
      </c>
      <c r="D1237" s="55"/>
      <c r="E1237" s="55">
        <v>1022.61</v>
      </c>
      <c r="F1237" s="55"/>
      <c r="G1237" s="55">
        <v>1222.3599999999999</v>
      </c>
      <c r="H1237" s="55"/>
      <c r="I1237" s="55">
        <v>967.1</v>
      </c>
      <c r="J1237" s="55"/>
      <c r="K1237" s="55">
        <f>I1237*5.23%+I1237</f>
        <v>1017.67933</v>
      </c>
      <c r="L1237" s="55"/>
      <c r="M1237" s="55">
        <f t="shared" ref="M1237:M1247" si="559">K1237*4.74%+K1237</f>
        <v>1065.9173302420002</v>
      </c>
      <c r="N1237" s="55"/>
      <c r="O1237" s="55">
        <f t="shared" ref="O1237:O1247" si="560">M1237*4.58%+M1237</f>
        <v>1114.7363439670837</v>
      </c>
      <c r="P1237" s="55"/>
    </row>
    <row r="1238" spans="1:16">
      <c r="A1238" s="53" t="s">
        <v>6</v>
      </c>
      <c r="B1238" s="54"/>
      <c r="C1238" s="55">
        <v>701.93</v>
      </c>
      <c r="D1238" s="55"/>
      <c r="E1238" s="55">
        <v>1000.25</v>
      </c>
      <c r="F1238" s="55"/>
      <c r="G1238" s="55">
        <v>1114.47</v>
      </c>
      <c r="H1238" s="55"/>
      <c r="I1238" s="55">
        <v>25748.04</v>
      </c>
      <c r="J1238" s="55"/>
      <c r="K1238" s="55">
        <f t="shared" ref="K1238:K1243" si="561">I1238*5.23%+I1238</f>
        <v>27094.662491999999</v>
      </c>
      <c r="L1238" s="55"/>
      <c r="M1238" s="55">
        <f t="shared" si="559"/>
        <v>28378.949494120799</v>
      </c>
      <c r="N1238" s="55"/>
      <c r="O1238" s="55">
        <f t="shared" si="560"/>
        <v>29678.705380951531</v>
      </c>
      <c r="P1238" s="55"/>
    </row>
    <row r="1239" spans="1:16">
      <c r="A1239" s="53" t="s">
        <v>7</v>
      </c>
      <c r="B1239" s="54"/>
      <c r="C1239" s="55">
        <v>708.9</v>
      </c>
      <c r="D1239" s="55"/>
      <c r="E1239" s="55">
        <v>1191.52</v>
      </c>
      <c r="F1239" s="55"/>
      <c r="G1239" s="55">
        <v>1261.1300000000001</v>
      </c>
      <c r="H1239" s="55"/>
      <c r="I1239" s="55">
        <v>877.82</v>
      </c>
      <c r="J1239" s="55"/>
      <c r="K1239" s="55">
        <f t="shared" si="561"/>
        <v>923.72998600000005</v>
      </c>
      <c r="L1239" s="55"/>
      <c r="M1239" s="55">
        <f t="shared" si="559"/>
        <v>967.5147873364001</v>
      </c>
      <c r="N1239" s="55"/>
      <c r="O1239" s="55">
        <f t="shared" si="560"/>
        <v>1011.8269645964073</v>
      </c>
      <c r="P1239" s="55"/>
    </row>
    <row r="1240" spans="1:16">
      <c r="A1240" s="53" t="s">
        <v>8</v>
      </c>
      <c r="B1240" s="54"/>
      <c r="C1240" s="55">
        <v>933.82</v>
      </c>
      <c r="D1240" s="55"/>
      <c r="E1240" s="55">
        <v>1127.43</v>
      </c>
      <c r="F1240" s="55"/>
      <c r="G1240" s="55">
        <v>1251.75</v>
      </c>
      <c r="H1240" s="55"/>
      <c r="I1240" s="55">
        <v>1211.3599999999999</v>
      </c>
      <c r="J1240" s="55"/>
      <c r="K1240" s="55">
        <f t="shared" si="561"/>
        <v>1274.7141279999998</v>
      </c>
      <c r="L1240" s="55"/>
      <c r="M1240" s="55">
        <f t="shared" si="559"/>
        <v>1335.1355776671999</v>
      </c>
      <c r="N1240" s="55"/>
      <c r="O1240" s="55">
        <f t="shared" si="560"/>
        <v>1396.2847871243575</v>
      </c>
      <c r="P1240" s="55"/>
    </row>
    <row r="1241" spans="1:16">
      <c r="A1241" s="53" t="s">
        <v>9</v>
      </c>
      <c r="B1241" s="54"/>
      <c r="C1241" s="55">
        <v>915.64</v>
      </c>
      <c r="D1241" s="55"/>
      <c r="E1241" s="55">
        <v>1205.3699999999999</v>
      </c>
      <c r="F1241" s="55"/>
      <c r="G1241" s="55">
        <v>1440.76</v>
      </c>
      <c r="H1241" s="55"/>
      <c r="I1241" s="55">
        <v>537.77</v>
      </c>
      <c r="J1241" s="55"/>
      <c r="K1241" s="55">
        <f t="shared" si="561"/>
        <v>565.89537099999995</v>
      </c>
      <c r="L1241" s="55"/>
      <c r="M1241" s="55">
        <f t="shared" si="559"/>
        <v>592.71881158539998</v>
      </c>
      <c r="N1241" s="55"/>
      <c r="O1241" s="55">
        <f t="shared" si="560"/>
        <v>619.86533315601127</v>
      </c>
      <c r="P1241" s="55"/>
    </row>
    <row r="1242" spans="1:16">
      <c r="A1242" s="53" t="s">
        <v>10</v>
      </c>
      <c r="B1242" s="54"/>
      <c r="C1242" s="55">
        <v>977.04</v>
      </c>
      <c r="D1242" s="55"/>
      <c r="E1242" s="55">
        <v>1198.5</v>
      </c>
      <c r="F1242" s="55"/>
      <c r="G1242" s="55">
        <v>1211.53</v>
      </c>
      <c r="H1242" s="55"/>
      <c r="I1242" s="55">
        <v>819.84</v>
      </c>
      <c r="J1242" s="55"/>
      <c r="K1242" s="55">
        <f t="shared" si="561"/>
        <v>862.71763200000009</v>
      </c>
      <c r="L1242" s="55"/>
      <c r="M1242" s="55">
        <f t="shared" si="559"/>
        <v>903.61044775680011</v>
      </c>
      <c r="N1242" s="55"/>
      <c r="O1242" s="55">
        <f t="shared" si="560"/>
        <v>944.99580626406157</v>
      </c>
      <c r="P1242" s="55"/>
    </row>
    <row r="1243" spans="1:16">
      <c r="A1243" s="53" t="s">
        <v>11</v>
      </c>
      <c r="B1243" s="54"/>
      <c r="C1243" s="55">
        <v>968.37</v>
      </c>
      <c r="D1243" s="55"/>
      <c r="E1243" s="55">
        <v>1152.56</v>
      </c>
      <c r="F1243" s="55"/>
      <c r="G1243" s="55">
        <v>961.82</v>
      </c>
      <c r="H1243" s="55"/>
      <c r="I1243" s="55">
        <v>907.78</v>
      </c>
      <c r="J1243" s="55"/>
      <c r="K1243" s="55">
        <f t="shared" si="561"/>
        <v>955.25689399999999</v>
      </c>
      <c r="L1243" s="55"/>
      <c r="M1243" s="55">
        <f t="shared" si="559"/>
        <v>1000.5360707756</v>
      </c>
      <c r="N1243" s="55"/>
      <c r="O1243" s="55">
        <f t="shared" si="560"/>
        <v>1046.3606228171225</v>
      </c>
      <c r="P1243" s="55"/>
    </row>
    <row r="1244" spans="1:16">
      <c r="A1244" s="53" t="s">
        <v>12</v>
      </c>
      <c r="B1244" s="54"/>
      <c r="C1244" s="55">
        <v>694</v>
      </c>
      <c r="D1244" s="55"/>
      <c r="E1244" s="55">
        <v>1189.25</v>
      </c>
      <c r="F1244" s="55"/>
      <c r="G1244" s="55">
        <v>1633.48</v>
      </c>
      <c r="H1244" s="55"/>
      <c r="I1244" s="55">
        <v>908.92</v>
      </c>
      <c r="J1244" s="55"/>
      <c r="K1244" s="55">
        <f>I1244*5.23%+I1244</f>
        <v>956.45651599999997</v>
      </c>
      <c r="L1244" s="55"/>
      <c r="M1244" s="55">
        <f t="shared" si="559"/>
        <v>1001.7925548584</v>
      </c>
      <c r="N1244" s="55"/>
      <c r="O1244" s="55">
        <f t="shared" si="560"/>
        <v>1047.6746538709147</v>
      </c>
      <c r="P1244" s="55"/>
    </row>
    <row r="1245" spans="1:16">
      <c r="A1245" s="53" t="s">
        <v>13</v>
      </c>
      <c r="B1245" s="54"/>
      <c r="C1245" s="55">
        <v>1227.81</v>
      </c>
      <c r="D1245" s="55"/>
      <c r="E1245" s="55">
        <v>1219.1300000000001</v>
      </c>
      <c r="F1245" s="55"/>
      <c r="G1245" s="55">
        <v>1461.34</v>
      </c>
      <c r="H1245" s="55"/>
      <c r="I1245" s="55">
        <f>(C1245+E1245+G1245)/3</f>
        <v>1302.76</v>
      </c>
      <c r="J1245" s="55"/>
      <c r="K1245" s="55">
        <f>I1245*5.23%+I1245</f>
        <v>1370.894348</v>
      </c>
      <c r="L1245" s="55"/>
      <c r="M1245" s="55">
        <f t="shared" si="559"/>
        <v>1435.8747400952</v>
      </c>
      <c r="N1245" s="55"/>
      <c r="O1245" s="55">
        <f t="shared" si="560"/>
        <v>1501.6378031915601</v>
      </c>
      <c r="P1245" s="55"/>
    </row>
    <row r="1246" spans="1:16">
      <c r="A1246" s="53" t="s">
        <v>14</v>
      </c>
      <c r="B1246" s="54"/>
      <c r="C1246" s="55">
        <v>1065.55</v>
      </c>
      <c r="D1246" s="55"/>
      <c r="E1246" s="55">
        <v>1388.18</v>
      </c>
      <c r="F1246" s="55"/>
      <c r="G1246" s="55">
        <v>1378.68</v>
      </c>
      <c r="H1246" s="55"/>
      <c r="I1246" s="55">
        <f>(C1246+E1246+G1246)/3</f>
        <v>1277.47</v>
      </c>
      <c r="J1246" s="55"/>
      <c r="K1246" s="55">
        <f t="shared" ref="K1246:K1247" si="562">I1246*5.23%+I1246</f>
        <v>1344.2816809999999</v>
      </c>
      <c r="L1246" s="55"/>
      <c r="M1246" s="55">
        <f t="shared" si="559"/>
        <v>1408.0006326794</v>
      </c>
      <c r="N1246" s="55"/>
      <c r="O1246" s="55">
        <f t="shared" si="560"/>
        <v>1472.4870616561166</v>
      </c>
      <c r="P1246" s="55"/>
    </row>
    <row r="1247" spans="1:16" ht="15.75" thickBot="1">
      <c r="A1247" s="56" t="s">
        <v>15</v>
      </c>
      <c r="B1247" s="57"/>
      <c r="C1247" s="58">
        <v>1026.82</v>
      </c>
      <c r="D1247" s="58"/>
      <c r="E1247" s="55">
        <v>1371.45</v>
      </c>
      <c r="F1247" s="55"/>
      <c r="G1247" s="58">
        <v>1332.48</v>
      </c>
      <c r="H1247" s="58"/>
      <c r="I1247" s="55">
        <f>(C1247+E1247+G1247)/3</f>
        <v>1243.5833333333333</v>
      </c>
      <c r="J1247" s="55"/>
      <c r="K1247" s="59">
        <f t="shared" si="562"/>
        <v>1308.6227416666666</v>
      </c>
      <c r="L1247" s="59"/>
      <c r="M1247" s="59">
        <f t="shared" si="559"/>
        <v>1370.6514596216666</v>
      </c>
      <c r="N1247" s="59"/>
      <c r="O1247" s="55">
        <f t="shared" si="560"/>
        <v>1433.4272964723389</v>
      </c>
      <c r="P1247" s="55"/>
    </row>
    <row r="1248" spans="1:16" ht="15.75" thickBot="1">
      <c r="A1248" s="60" t="s">
        <v>16</v>
      </c>
      <c r="B1248" s="61"/>
      <c r="C1248" s="62">
        <f>SUM(C1236:D1247)</f>
        <v>11301.119999999999</v>
      </c>
      <c r="D1248" s="63"/>
      <c r="E1248" s="63">
        <f>SUM(E1236:F1247)</f>
        <v>13608.16</v>
      </c>
      <c r="F1248" s="63"/>
      <c r="G1248" s="63">
        <f>SUM(G1236:H1247)</f>
        <v>16269.619999999999</v>
      </c>
      <c r="H1248" s="63"/>
      <c r="I1248" s="63">
        <f>SUM(I1236:J1247)</f>
        <v>37017.153333333343</v>
      </c>
      <c r="J1248" s="63"/>
      <c r="K1248" s="63">
        <f>SUM(K1236:L1247)</f>
        <v>38953.150452666661</v>
      </c>
      <c r="L1248" s="63"/>
      <c r="M1248" s="63">
        <f>SUM(M1236:N1247)</f>
        <v>40799.529784123071</v>
      </c>
      <c r="N1248" s="63"/>
      <c r="O1248" s="63">
        <f>SUM(O1236:P1247)</f>
        <v>42668.148248235899</v>
      </c>
      <c r="P1248" s="65"/>
    </row>
    <row r="1250" spans="1:18">
      <c r="A1250" s="50" t="s">
        <v>18</v>
      </c>
      <c r="B1250" s="50"/>
    </row>
    <row r="1251" spans="1:18">
      <c r="A1251" s="51" t="s">
        <v>59</v>
      </c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</row>
    <row r="1252" spans="1:18">
      <c r="A1252" s="51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</row>
    <row r="1253" spans="1:18" ht="15.75" thickBot="1">
      <c r="A1253" s="51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</row>
    <row r="1254" spans="1:18" ht="15.75" thickTop="1">
      <c r="A1254" s="75"/>
      <c r="B1254" s="76"/>
      <c r="C1254" s="76"/>
      <c r="D1254" s="76"/>
      <c r="E1254" s="76"/>
      <c r="F1254" s="76"/>
      <c r="G1254" s="76"/>
      <c r="H1254" s="76"/>
      <c r="I1254" s="76"/>
      <c r="J1254" s="76"/>
      <c r="K1254" s="76"/>
      <c r="L1254" s="76"/>
      <c r="M1254" s="76"/>
      <c r="N1254" s="76"/>
      <c r="O1254" s="76"/>
      <c r="P1254" s="77"/>
    </row>
    <row r="1255" spans="1:18">
      <c r="A1255" s="13" t="s">
        <v>93</v>
      </c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43">
        <f>SUM(K25,K58,K90,K124,K156,K188,K221,K252,K284,K316,K349,K381,K413,K445,K478,K510,K542,K574,K606,K638,K670,K702,K734,K766,K798,K830,K864,K896,K928,K960,K992,K1024,K1056)</f>
        <v>19695425.147270005</v>
      </c>
      <c r="P1255" s="44"/>
    </row>
    <row r="1256" spans="1:18" ht="17.25">
      <c r="A1256" s="15" t="s">
        <v>90</v>
      </c>
      <c r="B1256" s="16"/>
      <c r="C1256" s="16"/>
      <c r="D1256" s="16"/>
      <c r="E1256" s="16"/>
      <c r="F1256" s="14"/>
      <c r="G1256" s="14"/>
      <c r="H1256" s="14"/>
      <c r="I1256" s="14"/>
      <c r="J1256" s="14"/>
      <c r="K1256" s="14"/>
      <c r="L1256" s="14"/>
      <c r="M1256" s="14"/>
      <c r="N1256" s="14"/>
      <c r="O1256" s="45">
        <f>O1255-K1088-K1120-K1152-K1184-K1216-K1248</f>
        <v>17288610.764271002</v>
      </c>
      <c r="P1256" s="46"/>
    </row>
    <row r="1257" spans="1:18">
      <c r="A1257" s="17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8"/>
      <c r="R1257" s="7"/>
    </row>
    <row r="1258" spans="1:18">
      <c r="A1258" s="13" t="s">
        <v>91</v>
      </c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43">
        <f>SUM(I25,I58,I90,I124,I188,I221,I252,I284,I316,I349,I381,I413,I445,I478,I510,I542,I574,I606,I638,I670,I702,I734,I766,I798,I830,I864,I896,I928,I960,I992,I1024,I1056)</f>
        <v>18714116.590000004</v>
      </c>
      <c r="P1258" s="44"/>
    </row>
    <row r="1259" spans="1:18" ht="17.25">
      <c r="A1259" s="15" t="s">
        <v>90</v>
      </c>
      <c r="B1259" s="16"/>
      <c r="C1259" s="16"/>
      <c r="D1259" s="16"/>
      <c r="E1259" s="16"/>
      <c r="F1259" s="14"/>
      <c r="G1259" s="14"/>
      <c r="H1259" s="14"/>
      <c r="I1259" s="14"/>
      <c r="J1259" s="14"/>
      <c r="K1259" s="14"/>
      <c r="L1259" s="14"/>
      <c r="M1259" s="14"/>
      <c r="N1259" s="14"/>
      <c r="O1259" s="45">
        <f>O1258-I1088-I1120-I1152-I1184-I1216-I1248</f>
        <v>16426922.460000003</v>
      </c>
      <c r="P1259" s="46"/>
    </row>
    <row r="1260" spans="1:18">
      <c r="A1260" s="17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8"/>
      <c r="R1260" s="7"/>
    </row>
    <row r="1261" spans="1:18">
      <c r="A1261" s="13" t="s">
        <v>92</v>
      </c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43">
        <f>SUM(G25,G58,G90,G124,G156,G188,G221,G252,G284,G316,G349,G381,G413,G445,G478,G510,G542,G574,G606,G638,G670,G702,G734,G766,G798,G830,G864,G928,G896,G960,G992,G1024,G1056)</f>
        <v>17204566.449999996</v>
      </c>
      <c r="P1261" s="47"/>
    </row>
    <row r="1262" spans="1:18" ht="18" thickBot="1">
      <c r="A1262" s="19" t="s">
        <v>90</v>
      </c>
      <c r="B1262" s="20"/>
      <c r="C1262" s="20"/>
      <c r="D1262" s="20"/>
      <c r="E1262" s="20"/>
      <c r="F1262" s="21"/>
      <c r="G1262" s="21"/>
      <c r="H1262" s="21"/>
      <c r="I1262" s="21"/>
      <c r="J1262" s="21"/>
      <c r="K1262" s="21"/>
      <c r="L1262" s="21"/>
      <c r="M1262" s="21"/>
      <c r="N1262" s="21"/>
      <c r="O1262" s="48">
        <f>O1261-G1088-G1120-G1152-G1184-G1216-G1248</f>
        <v>14974613.509999996</v>
      </c>
      <c r="P1262" s="49"/>
    </row>
    <row r="1263" spans="1:18" ht="15.75" thickTop="1"/>
  </sheetData>
  <mergeCells count="5368">
    <mergeCell ref="K17:L17"/>
    <mergeCell ref="K16:L16"/>
    <mergeCell ref="K15:L15"/>
    <mergeCell ref="K14:L14"/>
    <mergeCell ref="A323:P323"/>
    <mergeCell ref="K318:L318"/>
    <mergeCell ref="M318:N318"/>
    <mergeCell ref="O318:P318"/>
    <mergeCell ref="F318:J318"/>
    <mergeCell ref="A737:P737"/>
    <mergeCell ref="A738:P738"/>
    <mergeCell ref="A733:B733"/>
    <mergeCell ref="C733:D733"/>
    <mergeCell ref="E733:F733"/>
    <mergeCell ref="G733:H733"/>
    <mergeCell ref="I733:J733"/>
    <mergeCell ref="K733:L733"/>
    <mergeCell ref="M733:N733"/>
    <mergeCell ref="O733:P733"/>
    <mergeCell ref="A734:B734"/>
    <mergeCell ref="C734:D734"/>
    <mergeCell ref="E734:F734"/>
    <mergeCell ref="G734:H734"/>
    <mergeCell ref="I734:J734"/>
    <mergeCell ref="K734:L734"/>
    <mergeCell ref="M734:N734"/>
    <mergeCell ref="O734:P734"/>
    <mergeCell ref="A731:B731"/>
    <mergeCell ref="C731:D731"/>
    <mergeCell ref="E731:F731"/>
    <mergeCell ref="G731:H731"/>
    <mergeCell ref="I731:J731"/>
    <mergeCell ref="K731:L731"/>
    <mergeCell ref="M731:N731"/>
    <mergeCell ref="O731:P731"/>
    <mergeCell ref="A732:B732"/>
    <mergeCell ref="C732:D732"/>
    <mergeCell ref="E732:F732"/>
    <mergeCell ref="G732:H732"/>
    <mergeCell ref="I732:J732"/>
    <mergeCell ref="K732:L732"/>
    <mergeCell ref="M732:N732"/>
    <mergeCell ref="O732:P732"/>
    <mergeCell ref="A736:B736"/>
    <mergeCell ref="A728:B728"/>
    <mergeCell ref="C728:D728"/>
    <mergeCell ref="E728:F728"/>
    <mergeCell ref="G728:H728"/>
    <mergeCell ref="I728:J728"/>
    <mergeCell ref="K728:L728"/>
    <mergeCell ref="M728:N728"/>
    <mergeCell ref="O728:P728"/>
    <mergeCell ref="A729:B729"/>
    <mergeCell ref="C729:D729"/>
    <mergeCell ref="E729:F729"/>
    <mergeCell ref="G729:H729"/>
    <mergeCell ref="I729:J729"/>
    <mergeCell ref="K729:L729"/>
    <mergeCell ref="M729:N729"/>
    <mergeCell ref="O729:P729"/>
    <mergeCell ref="A730:B730"/>
    <mergeCell ref="C730:D730"/>
    <mergeCell ref="E730:F730"/>
    <mergeCell ref="G730:H730"/>
    <mergeCell ref="I730:J730"/>
    <mergeCell ref="K730:L730"/>
    <mergeCell ref="M730:N730"/>
    <mergeCell ref="O730:P730"/>
    <mergeCell ref="A725:B725"/>
    <mergeCell ref="C725:D725"/>
    <mergeCell ref="E725:F725"/>
    <mergeCell ref="G725:H725"/>
    <mergeCell ref="I725:J725"/>
    <mergeCell ref="K725:L725"/>
    <mergeCell ref="M725:N725"/>
    <mergeCell ref="O725:P725"/>
    <mergeCell ref="A726:B726"/>
    <mergeCell ref="C726:D726"/>
    <mergeCell ref="E726:F726"/>
    <mergeCell ref="G726:H726"/>
    <mergeCell ref="I726:J726"/>
    <mergeCell ref="K726:L726"/>
    <mergeCell ref="M726:N726"/>
    <mergeCell ref="O726:P726"/>
    <mergeCell ref="A727:B727"/>
    <mergeCell ref="C727:D727"/>
    <mergeCell ref="E727:F727"/>
    <mergeCell ref="G727:H727"/>
    <mergeCell ref="I727:J727"/>
    <mergeCell ref="K727:L727"/>
    <mergeCell ref="M727:N727"/>
    <mergeCell ref="O727:P727"/>
    <mergeCell ref="A722:B722"/>
    <mergeCell ref="C722:D722"/>
    <mergeCell ref="E722:F722"/>
    <mergeCell ref="G722:H722"/>
    <mergeCell ref="I722:J722"/>
    <mergeCell ref="K722:L722"/>
    <mergeCell ref="M722:N722"/>
    <mergeCell ref="O722:P722"/>
    <mergeCell ref="A723:B723"/>
    <mergeCell ref="C723:D723"/>
    <mergeCell ref="E723:F723"/>
    <mergeCell ref="G723:H723"/>
    <mergeCell ref="I723:J723"/>
    <mergeCell ref="K723:L723"/>
    <mergeCell ref="M723:N723"/>
    <mergeCell ref="O723:P723"/>
    <mergeCell ref="A724:B724"/>
    <mergeCell ref="C724:D724"/>
    <mergeCell ref="E724:F724"/>
    <mergeCell ref="G724:H724"/>
    <mergeCell ref="I724:J724"/>
    <mergeCell ref="K724:L724"/>
    <mergeCell ref="M724:N724"/>
    <mergeCell ref="O724:P724"/>
    <mergeCell ref="A711:P711"/>
    <mergeCell ref="A712:P712"/>
    <mergeCell ref="A714:N714"/>
    <mergeCell ref="A716:C716"/>
    <mergeCell ref="E716:I716"/>
    <mergeCell ref="A717:C717"/>
    <mergeCell ref="E717:G717"/>
    <mergeCell ref="A718:D718"/>
    <mergeCell ref="G718:H718"/>
    <mergeCell ref="I718:J718"/>
    <mergeCell ref="K718:L718"/>
    <mergeCell ref="A719:D719"/>
    <mergeCell ref="G719:H719"/>
    <mergeCell ref="I719:J719"/>
    <mergeCell ref="K719:L719"/>
    <mergeCell ref="A398:D398"/>
    <mergeCell ref="G398:H398"/>
    <mergeCell ref="I398:J398"/>
    <mergeCell ref="K398:L398"/>
    <mergeCell ref="A400:B400"/>
    <mergeCell ref="C400:D400"/>
    <mergeCell ref="E400:F400"/>
    <mergeCell ref="G400:H400"/>
    <mergeCell ref="I400:J400"/>
    <mergeCell ref="K400:L400"/>
    <mergeCell ref="A579:P579"/>
    <mergeCell ref="M402:N402"/>
    <mergeCell ref="O402:P402"/>
    <mergeCell ref="A403:B403"/>
    <mergeCell ref="C403:D403"/>
    <mergeCell ref="E403:F403"/>
    <mergeCell ref="G403:H403"/>
    <mergeCell ref="A17:B17"/>
    <mergeCell ref="A18:B18"/>
    <mergeCell ref="E14:F14"/>
    <mergeCell ref="E15:F15"/>
    <mergeCell ref="E16:F16"/>
    <mergeCell ref="E17:F17"/>
    <mergeCell ref="I10:J10"/>
    <mergeCell ref="K10:L10"/>
    <mergeCell ref="A13:B13"/>
    <mergeCell ref="C13:D13"/>
    <mergeCell ref="E13:F13"/>
    <mergeCell ref="G13:H13"/>
    <mergeCell ref="I13:J13"/>
    <mergeCell ref="K13:L13"/>
    <mergeCell ref="C12:D12"/>
    <mergeCell ref="A5:N5"/>
    <mergeCell ref="A8:C8"/>
    <mergeCell ref="E8:G8"/>
    <mergeCell ref="A10:D10"/>
    <mergeCell ref="G9:H9"/>
    <mergeCell ref="I9:J9"/>
    <mergeCell ref="K9:L9"/>
    <mergeCell ref="G10:H10"/>
    <mergeCell ref="E12:F12"/>
    <mergeCell ref="G12:H12"/>
    <mergeCell ref="I12:J12"/>
    <mergeCell ref="K12:L12"/>
    <mergeCell ref="M12:N12"/>
    <mergeCell ref="M14:N14"/>
    <mergeCell ref="M15:N15"/>
    <mergeCell ref="M16:N16"/>
    <mergeCell ref="M17:N17"/>
    <mergeCell ref="O12:P12"/>
    <mergeCell ref="C22:D22"/>
    <mergeCell ref="C23:D23"/>
    <mergeCell ref="C24:D24"/>
    <mergeCell ref="C25:D25"/>
    <mergeCell ref="A26:B26"/>
    <mergeCell ref="C26:D26"/>
    <mergeCell ref="A25:B25"/>
    <mergeCell ref="O13:P13"/>
    <mergeCell ref="C14:D14"/>
    <mergeCell ref="C15:D15"/>
    <mergeCell ref="C16:D16"/>
    <mergeCell ref="C17:D17"/>
    <mergeCell ref="C18:D18"/>
    <mergeCell ref="C19:D19"/>
    <mergeCell ref="C20:D20"/>
    <mergeCell ref="C21:D21"/>
    <mergeCell ref="A19:B19"/>
    <mergeCell ref="A20:B20"/>
    <mergeCell ref="A21:B21"/>
    <mergeCell ref="A22:B22"/>
    <mergeCell ref="A23:B23"/>
    <mergeCell ref="A24:B24"/>
    <mergeCell ref="M13:N13"/>
    <mergeCell ref="A14:B14"/>
    <mergeCell ref="A15:B15"/>
    <mergeCell ref="A16:B16"/>
    <mergeCell ref="I14:J14"/>
    <mergeCell ref="I15:J15"/>
    <mergeCell ref="I16:J16"/>
    <mergeCell ref="I17:J17"/>
    <mergeCell ref="I18:J18"/>
    <mergeCell ref="G21:H21"/>
    <mergeCell ref="G22:H22"/>
    <mergeCell ref="G23:H23"/>
    <mergeCell ref="G24:H24"/>
    <mergeCell ref="G25:H25"/>
    <mergeCell ref="G26:H26"/>
    <mergeCell ref="E24:F24"/>
    <mergeCell ref="E25:F25"/>
    <mergeCell ref="E26:F26"/>
    <mergeCell ref="G14:H14"/>
    <mergeCell ref="G15:H15"/>
    <mergeCell ref="G16:H16"/>
    <mergeCell ref="G17:H17"/>
    <mergeCell ref="G18:H18"/>
    <mergeCell ref="G19:H19"/>
    <mergeCell ref="G20:H20"/>
    <mergeCell ref="E18:F18"/>
    <mergeCell ref="E19:F19"/>
    <mergeCell ref="E20:F20"/>
    <mergeCell ref="E21:F21"/>
    <mergeCell ref="E22:F22"/>
    <mergeCell ref="E23:F23"/>
    <mergeCell ref="M18:N18"/>
    <mergeCell ref="M19:N19"/>
    <mergeCell ref="I26:J26"/>
    <mergeCell ref="K18:L18"/>
    <mergeCell ref="K19:L19"/>
    <mergeCell ref="K20:L20"/>
    <mergeCell ref="K21:L21"/>
    <mergeCell ref="K22:L22"/>
    <mergeCell ref="I20:J20"/>
    <mergeCell ref="I21:J21"/>
    <mergeCell ref="I22:J22"/>
    <mergeCell ref="I23:J23"/>
    <mergeCell ref="I24:J24"/>
    <mergeCell ref="I25:J25"/>
    <mergeCell ref="I19:J19"/>
    <mergeCell ref="A2:P2"/>
    <mergeCell ref="A3:P3"/>
    <mergeCell ref="A12:B12"/>
    <mergeCell ref="A9:D9"/>
    <mergeCell ref="A7:C7"/>
    <mergeCell ref="E7:G7"/>
    <mergeCell ref="O23:P23"/>
    <mergeCell ref="O24:P24"/>
    <mergeCell ref="O25:P25"/>
    <mergeCell ref="O26:P26"/>
    <mergeCell ref="A28:B28"/>
    <mergeCell ref="A29:P29"/>
    <mergeCell ref="M26:N26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M20:N20"/>
    <mergeCell ref="M21:N21"/>
    <mergeCell ref="M22:N22"/>
    <mergeCell ref="M23:N23"/>
    <mergeCell ref="M24:N24"/>
    <mergeCell ref="M25:N25"/>
    <mergeCell ref="K23:L23"/>
    <mergeCell ref="K24:L24"/>
    <mergeCell ref="K25:L25"/>
    <mergeCell ref="K26:L26"/>
    <mergeCell ref="A42:D42"/>
    <mergeCell ref="G42:H42"/>
    <mergeCell ref="I42:J42"/>
    <mergeCell ref="K42:L42"/>
    <mergeCell ref="A43:D43"/>
    <mergeCell ref="G43:H43"/>
    <mergeCell ref="I43:J43"/>
    <mergeCell ref="K43:L43"/>
    <mergeCell ref="A35:P35"/>
    <mergeCell ref="A36:P36"/>
    <mergeCell ref="A38:N38"/>
    <mergeCell ref="A40:C40"/>
    <mergeCell ref="E40:G40"/>
    <mergeCell ref="A41:C41"/>
    <mergeCell ref="E41:G41"/>
    <mergeCell ref="A30:P30"/>
    <mergeCell ref="A31:P31"/>
    <mergeCell ref="M47:N47"/>
    <mergeCell ref="O47:P47"/>
    <mergeCell ref="A48:B48"/>
    <mergeCell ref="C48:D48"/>
    <mergeCell ref="E48:F48"/>
    <mergeCell ref="G48:H48"/>
    <mergeCell ref="I48:J48"/>
    <mergeCell ref="K48:L48"/>
    <mergeCell ref="M48:N48"/>
    <mergeCell ref="O48:P48"/>
    <mergeCell ref="A47:B47"/>
    <mergeCell ref="C47:D47"/>
    <mergeCell ref="E47:F47"/>
    <mergeCell ref="G47:H47"/>
    <mergeCell ref="I47:J47"/>
    <mergeCell ref="K47:L47"/>
    <mergeCell ref="M45:N45"/>
    <mergeCell ref="O45:P45"/>
    <mergeCell ref="A46:B46"/>
    <mergeCell ref="C46:D46"/>
    <mergeCell ref="E46:F46"/>
    <mergeCell ref="G46:H46"/>
    <mergeCell ref="I46:J46"/>
    <mergeCell ref="K46:L46"/>
    <mergeCell ref="M46:N46"/>
    <mergeCell ref="O46:P46"/>
    <mergeCell ref="A45:B45"/>
    <mergeCell ref="C45:D45"/>
    <mergeCell ref="E45:F45"/>
    <mergeCell ref="G45:H45"/>
    <mergeCell ref="I45:J45"/>
    <mergeCell ref="K45:L45"/>
    <mergeCell ref="M51:N51"/>
    <mergeCell ref="O51:P51"/>
    <mergeCell ref="A52:B52"/>
    <mergeCell ref="C52:D52"/>
    <mergeCell ref="E52:F52"/>
    <mergeCell ref="G52:H52"/>
    <mergeCell ref="I52:J52"/>
    <mergeCell ref="K52:L52"/>
    <mergeCell ref="M52:N52"/>
    <mergeCell ref="O52:P52"/>
    <mergeCell ref="A51:B51"/>
    <mergeCell ref="C51:D51"/>
    <mergeCell ref="E51:F51"/>
    <mergeCell ref="G51:H51"/>
    <mergeCell ref="I51:J51"/>
    <mergeCell ref="K51:L51"/>
    <mergeCell ref="M49:N49"/>
    <mergeCell ref="O49:P49"/>
    <mergeCell ref="A50:B50"/>
    <mergeCell ref="C50:D50"/>
    <mergeCell ref="E50:F50"/>
    <mergeCell ref="G50:H50"/>
    <mergeCell ref="I50:J50"/>
    <mergeCell ref="K50:L50"/>
    <mergeCell ref="M50:N50"/>
    <mergeCell ref="O50:P50"/>
    <mergeCell ref="A49:B49"/>
    <mergeCell ref="C49:D49"/>
    <mergeCell ref="E49:F49"/>
    <mergeCell ref="G49:H49"/>
    <mergeCell ref="I49:J49"/>
    <mergeCell ref="K49:L49"/>
    <mergeCell ref="M55:N55"/>
    <mergeCell ref="O55:P55"/>
    <mergeCell ref="A56:B56"/>
    <mergeCell ref="C56:D56"/>
    <mergeCell ref="E56:F56"/>
    <mergeCell ref="G56:H56"/>
    <mergeCell ref="I56:J56"/>
    <mergeCell ref="K56:L56"/>
    <mergeCell ref="M56:N56"/>
    <mergeCell ref="O56:P56"/>
    <mergeCell ref="A55:B55"/>
    <mergeCell ref="C55:D55"/>
    <mergeCell ref="E55:F55"/>
    <mergeCell ref="G55:H55"/>
    <mergeCell ref="I55:J55"/>
    <mergeCell ref="K55:L55"/>
    <mergeCell ref="M53:N53"/>
    <mergeCell ref="O53:P53"/>
    <mergeCell ref="A54:B54"/>
    <mergeCell ref="C54:D54"/>
    <mergeCell ref="E54:F54"/>
    <mergeCell ref="G54:H54"/>
    <mergeCell ref="I54:J54"/>
    <mergeCell ref="K54:L54"/>
    <mergeCell ref="M54:N54"/>
    <mergeCell ref="O54:P54"/>
    <mergeCell ref="A53:B53"/>
    <mergeCell ref="C53:D53"/>
    <mergeCell ref="E53:F53"/>
    <mergeCell ref="G53:H53"/>
    <mergeCell ref="I53:J53"/>
    <mergeCell ref="K53:L53"/>
    <mergeCell ref="M59:N59"/>
    <mergeCell ref="O59:P59"/>
    <mergeCell ref="A61:B61"/>
    <mergeCell ref="A62:P62"/>
    <mergeCell ref="A63:P63"/>
    <mergeCell ref="A64:P64"/>
    <mergeCell ref="A59:B59"/>
    <mergeCell ref="C59:D59"/>
    <mergeCell ref="E59:F59"/>
    <mergeCell ref="G59:H59"/>
    <mergeCell ref="I59:J59"/>
    <mergeCell ref="K59:L59"/>
    <mergeCell ref="M57:N57"/>
    <mergeCell ref="O57:P57"/>
    <mergeCell ref="A58:B58"/>
    <mergeCell ref="C58:D58"/>
    <mergeCell ref="E58:F58"/>
    <mergeCell ref="G58:H58"/>
    <mergeCell ref="I58:J58"/>
    <mergeCell ref="K58:L58"/>
    <mergeCell ref="M58:N58"/>
    <mergeCell ref="O58:P58"/>
    <mergeCell ref="A57:B57"/>
    <mergeCell ref="C57:D57"/>
    <mergeCell ref="E57:F57"/>
    <mergeCell ref="G57:H57"/>
    <mergeCell ref="I57:J57"/>
    <mergeCell ref="K57:L57"/>
    <mergeCell ref="A75:D75"/>
    <mergeCell ref="G75:H75"/>
    <mergeCell ref="I75:J75"/>
    <mergeCell ref="K75:L75"/>
    <mergeCell ref="A77:B77"/>
    <mergeCell ref="C77:D77"/>
    <mergeCell ref="E77:F77"/>
    <mergeCell ref="G77:H77"/>
    <mergeCell ref="I77:J77"/>
    <mergeCell ref="K77:L77"/>
    <mergeCell ref="A73:C73"/>
    <mergeCell ref="E73:G73"/>
    <mergeCell ref="A74:D74"/>
    <mergeCell ref="G74:H74"/>
    <mergeCell ref="I74:J74"/>
    <mergeCell ref="K74:L74"/>
    <mergeCell ref="A65:P65"/>
    <mergeCell ref="A67:P67"/>
    <mergeCell ref="A68:P68"/>
    <mergeCell ref="A70:N70"/>
    <mergeCell ref="A72:C72"/>
    <mergeCell ref="E72:G72"/>
    <mergeCell ref="M79:N79"/>
    <mergeCell ref="O79:P79"/>
    <mergeCell ref="A80:B80"/>
    <mergeCell ref="C80:D80"/>
    <mergeCell ref="E80:F80"/>
    <mergeCell ref="G80:H80"/>
    <mergeCell ref="I80:J80"/>
    <mergeCell ref="K80:L80"/>
    <mergeCell ref="M80:N80"/>
    <mergeCell ref="O80:P80"/>
    <mergeCell ref="A79:B79"/>
    <mergeCell ref="C79:D79"/>
    <mergeCell ref="E79:F79"/>
    <mergeCell ref="G79:H79"/>
    <mergeCell ref="I79:J79"/>
    <mergeCell ref="K79:L79"/>
    <mergeCell ref="M77:N77"/>
    <mergeCell ref="O77:P77"/>
    <mergeCell ref="A78:B78"/>
    <mergeCell ref="C78:D78"/>
    <mergeCell ref="E78:F78"/>
    <mergeCell ref="G78:H78"/>
    <mergeCell ref="I78:J78"/>
    <mergeCell ref="K78:L78"/>
    <mergeCell ref="M78:N78"/>
    <mergeCell ref="O78:P78"/>
    <mergeCell ref="M83:N83"/>
    <mergeCell ref="O83:P83"/>
    <mergeCell ref="A84:B84"/>
    <mergeCell ref="C84:D84"/>
    <mergeCell ref="E84:F84"/>
    <mergeCell ref="G84:H84"/>
    <mergeCell ref="I84:J84"/>
    <mergeCell ref="K84:L84"/>
    <mergeCell ref="M84:N84"/>
    <mergeCell ref="O84:P84"/>
    <mergeCell ref="A83:B83"/>
    <mergeCell ref="C83:D83"/>
    <mergeCell ref="E83:F83"/>
    <mergeCell ref="G83:H83"/>
    <mergeCell ref="I83:J83"/>
    <mergeCell ref="K83:L83"/>
    <mergeCell ref="M81:N81"/>
    <mergeCell ref="O81:P81"/>
    <mergeCell ref="A82:B82"/>
    <mergeCell ref="C82:D82"/>
    <mergeCell ref="E82:F82"/>
    <mergeCell ref="G82:H82"/>
    <mergeCell ref="I82:J82"/>
    <mergeCell ref="K82:L82"/>
    <mergeCell ref="M82:N82"/>
    <mergeCell ref="O82:P82"/>
    <mergeCell ref="A81:B81"/>
    <mergeCell ref="C81:D81"/>
    <mergeCell ref="E81:F81"/>
    <mergeCell ref="G81:H81"/>
    <mergeCell ref="I81:J81"/>
    <mergeCell ref="K81:L81"/>
    <mergeCell ref="M87:N87"/>
    <mergeCell ref="O87:P87"/>
    <mergeCell ref="A88:B88"/>
    <mergeCell ref="C88:D88"/>
    <mergeCell ref="E88:F88"/>
    <mergeCell ref="G88:H88"/>
    <mergeCell ref="I88:J88"/>
    <mergeCell ref="K88:L88"/>
    <mergeCell ref="M88:N88"/>
    <mergeCell ref="O88:P88"/>
    <mergeCell ref="A87:B87"/>
    <mergeCell ref="C87:D87"/>
    <mergeCell ref="E87:F87"/>
    <mergeCell ref="G87:H87"/>
    <mergeCell ref="I87:J87"/>
    <mergeCell ref="K87:L87"/>
    <mergeCell ref="M85:N85"/>
    <mergeCell ref="O85:P85"/>
    <mergeCell ref="A86:B86"/>
    <mergeCell ref="C86:D86"/>
    <mergeCell ref="E86:F86"/>
    <mergeCell ref="G86:H86"/>
    <mergeCell ref="I86:J86"/>
    <mergeCell ref="K86:L86"/>
    <mergeCell ref="M86:N86"/>
    <mergeCell ref="O86:P86"/>
    <mergeCell ref="A85:B85"/>
    <mergeCell ref="C85:D85"/>
    <mergeCell ref="E85:F85"/>
    <mergeCell ref="G85:H85"/>
    <mergeCell ref="I85:J85"/>
    <mergeCell ref="K85:L85"/>
    <mergeCell ref="M91:N91"/>
    <mergeCell ref="O91:P91"/>
    <mergeCell ref="A93:B93"/>
    <mergeCell ref="A94:P94"/>
    <mergeCell ref="A95:P95"/>
    <mergeCell ref="A91:B91"/>
    <mergeCell ref="C91:D91"/>
    <mergeCell ref="E91:F91"/>
    <mergeCell ref="G91:H91"/>
    <mergeCell ref="I91:J91"/>
    <mergeCell ref="K91:L91"/>
    <mergeCell ref="M89:N89"/>
    <mergeCell ref="O89:P89"/>
    <mergeCell ref="A90:B90"/>
    <mergeCell ref="C90:D90"/>
    <mergeCell ref="E90:F90"/>
    <mergeCell ref="G90:H90"/>
    <mergeCell ref="I90:J90"/>
    <mergeCell ref="K90:L90"/>
    <mergeCell ref="M90:N90"/>
    <mergeCell ref="O90:P90"/>
    <mergeCell ref="A89:B89"/>
    <mergeCell ref="C89:D89"/>
    <mergeCell ref="E89:F89"/>
    <mergeCell ref="G89:H89"/>
    <mergeCell ref="I89:J89"/>
    <mergeCell ref="K89:L89"/>
    <mergeCell ref="A109:D109"/>
    <mergeCell ref="G109:H109"/>
    <mergeCell ref="I109:J109"/>
    <mergeCell ref="K109:L109"/>
    <mergeCell ref="A111:B111"/>
    <mergeCell ref="C111:D111"/>
    <mergeCell ref="E111:F111"/>
    <mergeCell ref="G111:H111"/>
    <mergeCell ref="I111:J111"/>
    <mergeCell ref="K111:L111"/>
    <mergeCell ref="A107:C107"/>
    <mergeCell ref="E107:G107"/>
    <mergeCell ref="A108:D108"/>
    <mergeCell ref="G108:H108"/>
    <mergeCell ref="I108:J108"/>
    <mergeCell ref="K108:L108"/>
    <mergeCell ref="A101:P101"/>
    <mergeCell ref="A102:P102"/>
    <mergeCell ref="A104:N104"/>
    <mergeCell ref="A106:C106"/>
    <mergeCell ref="E106:G106"/>
    <mergeCell ref="M113:N113"/>
    <mergeCell ref="O113:P113"/>
    <mergeCell ref="A114:B114"/>
    <mergeCell ref="C114:D114"/>
    <mergeCell ref="E114:F114"/>
    <mergeCell ref="G114:H114"/>
    <mergeCell ref="I114:J114"/>
    <mergeCell ref="K114:L114"/>
    <mergeCell ref="M114:N114"/>
    <mergeCell ref="O114:P114"/>
    <mergeCell ref="A113:B113"/>
    <mergeCell ref="C113:D113"/>
    <mergeCell ref="E113:F113"/>
    <mergeCell ref="G113:H113"/>
    <mergeCell ref="I113:J113"/>
    <mergeCell ref="K113:L113"/>
    <mergeCell ref="M111:N111"/>
    <mergeCell ref="O111:P111"/>
    <mergeCell ref="A112:B112"/>
    <mergeCell ref="C112:D112"/>
    <mergeCell ref="E112:F112"/>
    <mergeCell ref="G112:H112"/>
    <mergeCell ref="I112:J112"/>
    <mergeCell ref="K112:L112"/>
    <mergeCell ref="M112:N112"/>
    <mergeCell ref="O112:P112"/>
    <mergeCell ref="M117:N117"/>
    <mergeCell ref="O117:P117"/>
    <mergeCell ref="A118:B118"/>
    <mergeCell ref="C118:D118"/>
    <mergeCell ref="E118:F118"/>
    <mergeCell ref="G118:H118"/>
    <mergeCell ref="I118:J118"/>
    <mergeCell ref="K118:L118"/>
    <mergeCell ref="M118:N118"/>
    <mergeCell ref="O118:P118"/>
    <mergeCell ref="A117:B117"/>
    <mergeCell ref="C117:D117"/>
    <mergeCell ref="E117:F117"/>
    <mergeCell ref="G117:H117"/>
    <mergeCell ref="I117:J117"/>
    <mergeCell ref="K117:L117"/>
    <mergeCell ref="M115:N115"/>
    <mergeCell ref="O115:P115"/>
    <mergeCell ref="A116:B116"/>
    <mergeCell ref="C116:D116"/>
    <mergeCell ref="E116:F116"/>
    <mergeCell ref="G116:H116"/>
    <mergeCell ref="I116:J116"/>
    <mergeCell ref="K116:L116"/>
    <mergeCell ref="M116:N116"/>
    <mergeCell ref="O116:P116"/>
    <mergeCell ref="A115:B115"/>
    <mergeCell ref="C115:D115"/>
    <mergeCell ref="E115:F115"/>
    <mergeCell ref="G115:H115"/>
    <mergeCell ref="I115:J115"/>
    <mergeCell ref="K115:L115"/>
    <mergeCell ref="M121:N121"/>
    <mergeCell ref="O121:P121"/>
    <mergeCell ref="A122:B122"/>
    <mergeCell ref="C122:D122"/>
    <mergeCell ref="E122:F122"/>
    <mergeCell ref="G122:H122"/>
    <mergeCell ref="I122:J122"/>
    <mergeCell ref="K122:L122"/>
    <mergeCell ref="M122:N122"/>
    <mergeCell ref="O122:P122"/>
    <mergeCell ref="A121:B121"/>
    <mergeCell ref="C121:D121"/>
    <mergeCell ref="E121:F121"/>
    <mergeCell ref="G121:H121"/>
    <mergeCell ref="I121:J121"/>
    <mergeCell ref="K121:L121"/>
    <mergeCell ref="M119:N119"/>
    <mergeCell ref="O119:P119"/>
    <mergeCell ref="A120:B120"/>
    <mergeCell ref="C120:D120"/>
    <mergeCell ref="E120:F120"/>
    <mergeCell ref="G120:H120"/>
    <mergeCell ref="I120:J120"/>
    <mergeCell ref="K120:L120"/>
    <mergeCell ref="M120:N120"/>
    <mergeCell ref="O120:P120"/>
    <mergeCell ref="A119:B119"/>
    <mergeCell ref="C119:D119"/>
    <mergeCell ref="E119:F119"/>
    <mergeCell ref="G119:H119"/>
    <mergeCell ref="I119:J119"/>
    <mergeCell ref="K119:L119"/>
    <mergeCell ref="M125:N125"/>
    <mergeCell ref="O125:P125"/>
    <mergeCell ref="A127:B127"/>
    <mergeCell ref="A128:P128"/>
    <mergeCell ref="A129:P129"/>
    <mergeCell ref="A130:P130"/>
    <mergeCell ref="A125:B125"/>
    <mergeCell ref="C125:D125"/>
    <mergeCell ref="E125:F125"/>
    <mergeCell ref="G125:H125"/>
    <mergeCell ref="I125:J125"/>
    <mergeCell ref="K125:L125"/>
    <mergeCell ref="M123:N123"/>
    <mergeCell ref="O123:P123"/>
    <mergeCell ref="A124:B124"/>
    <mergeCell ref="C124:D124"/>
    <mergeCell ref="E124:F124"/>
    <mergeCell ref="G124:H124"/>
    <mergeCell ref="I124:J124"/>
    <mergeCell ref="K124:L124"/>
    <mergeCell ref="M124:N124"/>
    <mergeCell ref="O124:P124"/>
    <mergeCell ref="A123:B123"/>
    <mergeCell ref="C123:D123"/>
    <mergeCell ref="E123:F123"/>
    <mergeCell ref="G123:H123"/>
    <mergeCell ref="I123:J123"/>
    <mergeCell ref="K123:L123"/>
    <mergeCell ref="A141:D141"/>
    <mergeCell ref="G141:H141"/>
    <mergeCell ref="I141:J141"/>
    <mergeCell ref="K141:L141"/>
    <mergeCell ref="A143:B143"/>
    <mergeCell ref="C143:D143"/>
    <mergeCell ref="E143:F143"/>
    <mergeCell ref="G143:H143"/>
    <mergeCell ref="I143:J143"/>
    <mergeCell ref="K143:L143"/>
    <mergeCell ref="A139:C139"/>
    <mergeCell ref="E139:G139"/>
    <mergeCell ref="A140:D140"/>
    <mergeCell ref="G140:H140"/>
    <mergeCell ref="I140:J140"/>
    <mergeCell ref="K140:L140"/>
    <mergeCell ref="A131:P131"/>
    <mergeCell ref="A133:P133"/>
    <mergeCell ref="A134:P134"/>
    <mergeCell ref="A136:N136"/>
    <mergeCell ref="A138:C138"/>
    <mergeCell ref="E138:G138"/>
    <mergeCell ref="M145:N145"/>
    <mergeCell ref="O145:P145"/>
    <mergeCell ref="A146:B146"/>
    <mergeCell ref="C146:D146"/>
    <mergeCell ref="E146:F146"/>
    <mergeCell ref="G146:H146"/>
    <mergeCell ref="I146:J146"/>
    <mergeCell ref="K146:L146"/>
    <mergeCell ref="M146:N146"/>
    <mergeCell ref="O146:P146"/>
    <mergeCell ref="A145:B145"/>
    <mergeCell ref="C145:D145"/>
    <mergeCell ref="E145:F145"/>
    <mergeCell ref="G145:H145"/>
    <mergeCell ref="I145:J145"/>
    <mergeCell ref="K145:L145"/>
    <mergeCell ref="M143:N143"/>
    <mergeCell ref="O143:P143"/>
    <mergeCell ref="A144:B144"/>
    <mergeCell ref="C144:D144"/>
    <mergeCell ref="E144:F144"/>
    <mergeCell ref="G144:H144"/>
    <mergeCell ref="I144:J144"/>
    <mergeCell ref="K144:L144"/>
    <mergeCell ref="M144:N144"/>
    <mergeCell ref="O144:P144"/>
    <mergeCell ref="M149:N149"/>
    <mergeCell ref="O149:P149"/>
    <mergeCell ref="A150:B150"/>
    <mergeCell ref="C150:D150"/>
    <mergeCell ref="E150:F150"/>
    <mergeCell ref="G150:H150"/>
    <mergeCell ref="I150:J150"/>
    <mergeCell ref="K150:L150"/>
    <mergeCell ref="M150:N150"/>
    <mergeCell ref="O150:P150"/>
    <mergeCell ref="A149:B149"/>
    <mergeCell ref="C149:D149"/>
    <mergeCell ref="E149:F149"/>
    <mergeCell ref="G149:H149"/>
    <mergeCell ref="I149:J149"/>
    <mergeCell ref="K149:L149"/>
    <mergeCell ref="M147:N147"/>
    <mergeCell ref="O147:P147"/>
    <mergeCell ref="A148:B148"/>
    <mergeCell ref="C148:D148"/>
    <mergeCell ref="E148:F148"/>
    <mergeCell ref="G148:H148"/>
    <mergeCell ref="I148:J148"/>
    <mergeCell ref="K148:L148"/>
    <mergeCell ref="M148:N148"/>
    <mergeCell ref="O148:P148"/>
    <mergeCell ref="A147:B147"/>
    <mergeCell ref="C147:D147"/>
    <mergeCell ref="E147:F147"/>
    <mergeCell ref="G147:H147"/>
    <mergeCell ref="I147:J147"/>
    <mergeCell ref="K147:L147"/>
    <mergeCell ref="M153:N153"/>
    <mergeCell ref="O153:P153"/>
    <mergeCell ref="A154:B154"/>
    <mergeCell ref="C154:D154"/>
    <mergeCell ref="E154:F154"/>
    <mergeCell ref="G154:H154"/>
    <mergeCell ref="I154:J154"/>
    <mergeCell ref="K154:L154"/>
    <mergeCell ref="M154:N154"/>
    <mergeCell ref="O154:P154"/>
    <mergeCell ref="A153:B153"/>
    <mergeCell ref="C153:D153"/>
    <mergeCell ref="E153:F153"/>
    <mergeCell ref="G153:H153"/>
    <mergeCell ref="I153:J153"/>
    <mergeCell ref="K153:L153"/>
    <mergeCell ref="M151:N151"/>
    <mergeCell ref="O151:P151"/>
    <mergeCell ref="A152:B152"/>
    <mergeCell ref="C152:D152"/>
    <mergeCell ref="E152:F152"/>
    <mergeCell ref="G152:H152"/>
    <mergeCell ref="I152:J152"/>
    <mergeCell ref="K152:L152"/>
    <mergeCell ref="M152:N152"/>
    <mergeCell ref="O152:P152"/>
    <mergeCell ref="A151:B151"/>
    <mergeCell ref="C151:D151"/>
    <mergeCell ref="E151:F151"/>
    <mergeCell ref="G151:H151"/>
    <mergeCell ref="I151:J151"/>
    <mergeCell ref="K151:L151"/>
    <mergeCell ref="M157:N157"/>
    <mergeCell ref="O157:P157"/>
    <mergeCell ref="A159:B159"/>
    <mergeCell ref="A160:P160"/>
    <mergeCell ref="A161:P161"/>
    <mergeCell ref="A162:P162"/>
    <mergeCell ref="A157:B157"/>
    <mergeCell ref="C157:D157"/>
    <mergeCell ref="E157:F157"/>
    <mergeCell ref="G157:H157"/>
    <mergeCell ref="I157:J157"/>
    <mergeCell ref="K157:L157"/>
    <mergeCell ref="E203:I203"/>
    <mergeCell ref="M155:N155"/>
    <mergeCell ref="O155:P155"/>
    <mergeCell ref="A156:B156"/>
    <mergeCell ref="C156:D156"/>
    <mergeCell ref="E156:F156"/>
    <mergeCell ref="G156:H156"/>
    <mergeCell ref="I156:J156"/>
    <mergeCell ref="K156:L156"/>
    <mergeCell ref="M156:N156"/>
    <mergeCell ref="O156:P156"/>
    <mergeCell ref="A155:B155"/>
    <mergeCell ref="C155:D155"/>
    <mergeCell ref="E155:F155"/>
    <mergeCell ref="G155:H155"/>
    <mergeCell ref="I155:J155"/>
    <mergeCell ref="K155:L155"/>
    <mergeCell ref="A173:D173"/>
    <mergeCell ref="G173:H173"/>
    <mergeCell ref="I173:J173"/>
    <mergeCell ref="A206:D206"/>
    <mergeCell ref="G206:H206"/>
    <mergeCell ref="I206:J206"/>
    <mergeCell ref="K206:L206"/>
    <mergeCell ref="A208:B208"/>
    <mergeCell ref="C208:D208"/>
    <mergeCell ref="E208:F208"/>
    <mergeCell ref="G208:H208"/>
    <mergeCell ref="I208:J208"/>
    <mergeCell ref="K208:L208"/>
    <mergeCell ref="A204:C204"/>
    <mergeCell ref="E204:G204"/>
    <mergeCell ref="A205:D205"/>
    <mergeCell ref="G205:H205"/>
    <mergeCell ref="I205:J205"/>
    <mergeCell ref="K205:L205"/>
    <mergeCell ref="A163:P163"/>
    <mergeCell ref="A198:P198"/>
    <mergeCell ref="A199:P199"/>
    <mergeCell ref="A201:N201"/>
    <mergeCell ref="A203:C203"/>
    <mergeCell ref="A165:P165"/>
    <mergeCell ref="A166:P166"/>
    <mergeCell ref="A168:N168"/>
    <mergeCell ref="A170:C170"/>
    <mergeCell ref="E170:I170"/>
    <mergeCell ref="A171:C171"/>
    <mergeCell ref="E171:G171"/>
    <mergeCell ref="A172:D172"/>
    <mergeCell ref="G172:H172"/>
    <mergeCell ref="I172:J172"/>
    <mergeCell ref="K172:L172"/>
    <mergeCell ref="M210:N210"/>
    <mergeCell ref="O210:P210"/>
    <mergeCell ref="A211:B211"/>
    <mergeCell ref="C211:D211"/>
    <mergeCell ref="E211:F211"/>
    <mergeCell ref="G211:H211"/>
    <mergeCell ref="I211:J211"/>
    <mergeCell ref="K211:L211"/>
    <mergeCell ref="M211:N211"/>
    <mergeCell ref="O211:P211"/>
    <mergeCell ref="A210:B210"/>
    <mergeCell ref="C210:D210"/>
    <mergeCell ref="E210:F210"/>
    <mergeCell ref="G210:H210"/>
    <mergeCell ref="I210:J210"/>
    <mergeCell ref="K210:L210"/>
    <mergeCell ref="M208:N208"/>
    <mergeCell ref="O208:P208"/>
    <mergeCell ref="A209:B209"/>
    <mergeCell ref="C209:D209"/>
    <mergeCell ref="E209:F209"/>
    <mergeCell ref="G209:H209"/>
    <mergeCell ref="I209:J209"/>
    <mergeCell ref="K209:L209"/>
    <mergeCell ref="M209:N209"/>
    <mergeCell ref="O209:P209"/>
    <mergeCell ref="M214:N214"/>
    <mergeCell ref="O214:P214"/>
    <mergeCell ref="A215:B215"/>
    <mergeCell ref="C215:D215"/>
    <mergeCell ref="E215:F215"/>
    <mergeCell ref="G215:H215"/>
    <mergeCell ref="I215:J215"/>
    <mergeCell ref="K215:L215"/>
    <mergeCell ref="M215:N215"/>
    <mergeCell ref="O215:P215"/>
    <mergeCell ref="A214:B214"/>
    <mergeCell ref="C214:D214"/>
    <mergeCell ref="E214:F214"/>
    <mergeCell ref="G214:H214"/>
    <mergeCell ref="I214:J214"/>
    <mergeCell ref="K214:L214"/>
    <mergeCell ref="M212:N212"/>
    <mergeCell ref="O212:P212"/>
    <mergeCell ref="A213:B213"/>
    <mergeCell ref="C213:D213"/>
    <mergeCell ref="E213:F213"/>
    <mergeCell ref="G213:H213"/>
    <mergeCell ref="I213:J213"/>
    <mergeCell ref="K213:L213"/>
    <mergeCell ref="M213:N213"/>
    <mergeCell ref="O213:P213"/>
    <mergeCell ref="A212:B212"/>
    <mergeCell ref="C212:D212"/>
    <mergeCell ref="E212:F212"/>
    <mergeCell ref="G212:H212"/>
    <mergeCell ref="I212:J212"/>
    <mergeCell ref="K212:L212"/>
    <mergeCell ref="M216:N216"/>
    <mergeCell ref="O216:P216"/>
    <mergeCell ref="A217:B217"/>
    <mergeCell ref="C217:D217"/>
    <mergeCell ref="E217:F217"/>
    <mergeCell ref="G217:H217"/>
    <mergeCell ref="I217:J217"/>
    <mergeCell ref="K217:L217"/>
    <mergeCell ref="M217:N217"/>
    <mergeCell ref="O217:P217"/>
    <mergeCell ref="A216:B216"/>
    <mergeCell ref="C216:D216"/>
    <mergeCell ref="E216:F216"/>
    <mergeCell ref="G216:H216"/>
    <mergeCell ref="I216:J216"/>
    <mergeCell ref="K216:L216"/>
    <mergeCell ref="A220:B220"/>
    <mergeCell ref="C220:D220"/>
    <mergeCell ref="E220:F220"/>
    <mergeCell ref="G220:H220"/>
    <mergeCell ref="A223:B223"/>
    <mergeCell ref="A224:P224"/>
    <mergeCell ref="A225:P225"/>
    <mergeCell ref="A226:P226"/>
    <mergeCell ref="I220:J220"/>
    <mergeCell ref="K220:L220"/>
    <mergeCell ref="M218:N218"/>
    <mergeCell ref="O218:P218"/>
    <mergeCell ref="A219:B219"/>
    <mergeCell ref="C219:D219"/>
    <mergeCell ref="E219:F219"/>
    <mergeCell ref="G219:H219"/>
    <mergeCell ref="I219:J219"/>
    <mergeCell ref="K219:L219"/>
    <mergeCell ref="M219:N219"/>
    <mergeCell ref="O219:P219"/>
    <mergeCell ref="A218:B218"/>
    <mergeCell ref="C218:D218"/>
    <mergeCell ref="E218:F218"/>
    <mergeCell ref="G218:H218"/>
    <mergeCell ref="I218:J218"/>
    <mergeCell ref="K218:L218"/>
    <mergeCell ref="A221:B221"/>
    <mergeCell ref="C221:D221"/>
    <mergeCell ref="E221:F221"/>
    <mergeCell ref="G221:H221"/>
    <mergeCell ref="I221:J221"/>
    <mergeCell ref="K221:L221"/>
    <mergeCell ref="M221:N221"/>
    <mergeCell ref="O221:P221"/>
    <mergeCell ref="M220:N220"/>
    <mergeCell ref="O220:P220"/>
    <mergeCell ref="A237:D237"/>
    <mergeCell ref="G237:H237"/>
    <mergeCell ref="I237:J237"/>
    <mergeCell ref="K237:L237"/>
    <mergeCell ref="A239:B239"/>
    <mergeCell ref="C239:D239"/>
    <mergeCell ref="E239:F239"/>
    <mergeCell ref="G239:H239"/>
    <mergeCell ref="I239:J239"/>
    <mergeCell ref="K239:L239"/>
    <mergeCell ref="A235:C235"/>
    <mergeCell ref="E235:G235"/>
    <mergeCell ref="A236:D236"/>
    <mergeCell ref="G236:H236"/>
    <mergeCell ref="I236:J236"/>
    <mergeCell ref="K236:L236"/>
    <mergeCell ref="A227:P227"/>
    <mergeCell ref="A229:P229"/>
    <mergeCell ref="A230:P230"/>
    <mergeCell ref="A232:N232"/>
    <mergeCell ref="A234:C234"/>
    <mergeCell ref="E234:I234"/>
    <mergeCell ref="M241:N241"/>
    <mergeCell ref="O241:P241"/>
    <mergeCell ref="A242:B242"/>
    <mergeCell ref="C242:D242"/>
    <mergeCell ref="E242:F242"/>
    <mergeCell ref="G242:H242"/>
    <mergeCell ref="I242:J242"/>
    <mergeCell ref="K242:L242"/>
    <mergeCell ref="M242:N242"/>
    <mergeCell ref="O242:P242"/>
    <mergeCell ref="A241:B241"/>
    <mergeCell ref="C241:D241"/>
    <mergeCell ref="E241:F241"/>
    <mergeCell ref="G241:H241"/>
    <mergeCell ref="I241:J241"/>
    <mergeCell ref="K241:L241"/>
    <mergeCell ref="M239:N239"/>
    <mergeCell ref="O239:P239"/>
    <mergeCell ref="A240:B240"/>
    <mergeCell ref="C240:D240"/>
    <mergeCell ref="E240:F240"/>
    <mergeCell ref="G240:H240"/>
    <mergeCell ref="I240:J240"/>
    <mergeCell ref="K240:L240"/>
    <mergeCell ref="M240:N240"/>
    <mergeCell ref="O240:P240"/>
    <mergeCell ref="M245:N245"/>
    <mergeCell ref="O245:P245"/>
    <mergeCell ref="A246:B246"/>
    <mergeCell ref="C246:D246"/>
    <mergeCell ref="E246:F246"/>
    <mergeCell ref="G246:H246"/>
    <mergeCell ref="I246:J246"/>
    <mergeCell ref="K246:L246"/>
    <mergeCell ref="M246:N246"/>
    <mergeCell ref="O246:P246"/>
    <mergeCell ref="A245:B245"/>
    <mergeCell ref="C245:D245"/>
    <mergeCell ref="E245:F245"/>
    <mergeCell ref="G245:H245"/>
    <mergeCell ref="I245:J245"/>
    <mergeCell ref="K245:L245"/>
    <mergeCell ref="M243:N243"/>
    <mergeCell ref="O243:P243"/>
    <mergeCell ref="A244:B244"/>
    <mergeCell ref="C244:D244"/>
    <mergeCell ref="E244:F244"/>
    <mergeCell ref="G244:H244"/>
    <mergeCell ref="I244:J244"/>
    <mergeCell ref="K244:L244"/>
    <mergeCell ref="M244:N244"/>
    <mergeCell ref="O244:P244"/>
    <mergeCell ref="A243:B243"/>
    <mergeCell ref="C243:D243"/>
    <mergeCell ref="E243:F243"/>
    <mergeCell ref="G243:H243"/>
    <mergeCell ref="I243:J243"/>
    <mergeCell ref="K243:L243"/>
    <mergeCell ref="M249:N249"/>
    <mergeCell ref="O249:P249"/>
    <mergeCell ref="A250:B250"/>
    <mergeCell ref="C250:D250"/>
    <mergeCell ref="E250:F250"/>
    <mergeCell ref="G250:H250"/>
    <mergeCell ref="I250:J250"/>
    <mergeCell ref="K250:L250"/>
    <mergeCell ref="M250:N250"/>
    <mergeCell ref="O250:P250"/>
    <mergeCell ref="A249:B249"/>
    <mergeCell ref="C249:D249"/>
    <mergeCell ref="E249:F249"/>
    <mergeCell ref="G249:H249"/>
    <mergeCell ref="I249:J249"/>
    <mergeCell ref="K249:L249"/>
    <mergeCell ref="M247:N247"/>
    <mergeCell ref="O247:P247"/>
    <mergeCell ref="A248:B248"/>
    <mergeCell ref="C248:D248"/>
    <mergeCell ref="E248:F248"/>
    <mergeCell ref="G248:H248"/>
    <mergeCell ref="I248:J248"/>
    <mergeCell ref="K248:L248"/>
    <mergeCell ref="M248:N248"/>
    <mergeCell ref="O248:P248"/>
    <mergeCell ref="A247:B247"/>
    <mergeCell ref="C247:D247"/>
    <mergeCell ref="E247:F247"/>
    <mergeCell ref="G247:H247"/>
    <mergeCell ref="I247:J247"/>
    <mergeCell ref="K247:L247"/>
    <mergeCell ref="A259:P259"/>
    <mergeCell ref="M253:N253"/>
    <mergeCell ref="O253:P253"/>
    <mergeCell ref="A255:B255"/>
    <mergeCell ref="A256:P256"/>
    <mergeCell ref="A257:P257"/>
    <mergeCell ref="A258:P258"/>
    <mergeCell ref="A253:B253"/>
    <mergeCell ref="C253:D253"/>
    <mergeCell ref="E253:F253"/>
    <mergeCell ref="G253:H253"/>
    <mergeCell ref="I253:J253"/>
    <mergeCell ref="K253:L253"/>
    <mergeCell ref="M251:N251"/>
    <mergeCell ref="O251:P251"/>
    <mergeCell ref="A252:B252"/>
    <mergeCell ref="C252:D252"/>
    <mergeCell ref="E252:F252"/>
    <mergeCell ref="G252:H252"/>
    <mergeCell ref="I252:J252"/>
    <mergeCell ref="K252:L252"/>
    <mergeCell ref="M252:N252"/>
    <mergeCell ref="O252:P252"/>
    <mergeCell ref="A251:B251"/>
    <mergeCell ref="C251:D251"/>
    <mergeCell ref="E251:F251"/>
    <mergeCell ref="G251:H251"/>
    <mergeCell ref="I251:J251"/>
    <mergeCell ref="K251:L251"/>
    <mergeCell ref="A269:D269"/>
    <mergeCell ref="G269:H269"/>
    <mergeCell ref="I269:J269"/>
    <mergeCell ref="K269:L269"/>
    <mergeCell ref="A271:B271"/>
    <mergeCell ref="C271:D271"/>
    <mergeCell ref="E271:F271"/>
    <mergeCell ref="G271:H271"/>
    <mergeCell ref="I271:J271"/>
    <mergeCell ref="K271:L271"/>
    <mergeCell ref="A267:C267"/>
    <mergeCell ref="E267:G267"/>
    <mergeCell ref="A268:D268"/>
    <mergeCell ref="G268:H268"/>
    <mergeCell ref="I268:J268"/>
    <mergeCell ref="K268:L268"/>
    <mergeCell ref="A261:P261"/>
    <mergeCell ref="A262:P262"/>
    <mergeCell ref="A264:N264"/>
    <mergeCell ref="A266:C266"/>
    <mergeCell ref="E266:I266"/>
    <mergeCell ref="M273:N273"/>
    <mergeCell ref="O273:P273"/>
    <mergeCell ref="A274:B274"/>
    <mergeCell ref="C274:D274"/>
    <mergeCell ref="E274:F274"/>
    <mergeCell ref="G274:H274"/>
    <mergeCell ref="I274:J274"/>
    <mergeCell ref="K274:L274"/>
    <mergeCell ref="M274:N274"/>
    <mergeCell ref="O274:P274"/>
    <mergeCell ref="A273:B273"/>
    <mergeCell ref="C273:D273"/>
    <mergeCell ref="E273:F273"/>
    <mergeCell ref="G273:H273"/>
    <mergeCell ref="I273:J273"/>
    <mergeCell ref="K273:L273"/>
    <mergeCell ref="M271:N271"/>
    <mergeCell ref="O271:P271"/>
    <mergeCell ref="A272:B272"/>
    <mergeCell ref="C272:D272"/>
    <mergeCell ref="E272:F272"/>
    <mergeCell ref="G272:H272"/>
    <mergeCell ref="I272:J272"/>
    <mergeCell ref="K272:L272"/>
    <mergeCell ref="M272:N272"/>
    <mergeCell ref="O272:P272"/>
    <mergeCell ref="M277:N277"/>
    <mergeCell ref="O277:P277"/>
    <mergeCell ref="A278:B278"/>
    <mergeCell ref="C278:D278"/>
    <mergeCell ref="E278:F278"/>
    <mergeCell ref="G278:H278"/>
    <mergeCell ref="I278:J278"/>
    <mergeCell ref="K278:L278"/>
    <mergeCell ref="M278:N278"/>
    <mergeCell ref="O278:P278"/>
    <mergeCell ref="A277:B277"/>
    <mergeCell ref="C277:D277"/>
    <mergeCell ref="E277:F277"/>
    <mergeCell ref="G277:H277"/>
    <mergeCell ref="I277:J277"/>
    <mergeCell ref="K277:L277"/>
    <mergeCell ref="M275:N275"/>
    <mergeCell ref="O275:P275"/>
    <mergeCell ref="A276:B276"/>
    <mergeCell ref="C276:D276"/>
    <mergeCell ref="E276:F276"/>
    <mergeCell ref="G276:H276"/>
    <mergeCell ref="I276:J276"/>
    <mergeCell ref="K276:L276"/>
    <mergeCell ref="M276:N276"/>
    <mergeCell ref="O276:P276"/>
    <mergeCell ref="A275:B275"/>
    <mergeCell ref="C275:D275"/>
    <mergeCell ref="E275:F275"/>
    <mergeCell ref="G275:H275"/>
    <mergeCell ref="I275:J275"/>
    <mergeCell ref="K275:L275"/>
    <mergeCell ref="M281:N281"/>
    <mergeCell ref="O281:P281"/>
    <mergeCell ref="A282:B282"/>
    <mergeCell ref="C282:D282"/>
    <mergeCell ref="E282:F282"/>
    <mergeCell ref="G282:H282"/>
    <mergeCell ref="I282:J282"/>
    <mergeCell ref="K282:L282"/>
    <mergeCell ref="M282:N282"/>
    <mergeCell ref="O282:P282"/>
    <mergeCell ref="A281:B281"/>
    <mergeCell ref="C281:D281"/>
    <mergeCell ref="E281:F281"/>
    <mergeCell ref="G281:H281"/>
    <mergeCell ref="I281:J281"/>
    <mergeCell ref="K281:L281"/>
    <mergeCell ref="M279:N279"/>
    <mergeCell ref="O279:P279"/>
    <mergeCell ref="A280:B280"/>
    <mergeCell ref="C280:D280"/>
    <mergeCell ref="E280:F280"/>
    <mergeCell ref="G280:H280"/>
    <mergeCell ref="I280:J280"/>
    <mergeCell ref="K280:L280"/>
    <mergeCell ref="M280:N280"/>
    <mergeCell ref="O280:P280"/>
    <mergeCell ref="A279:B279"/>
    <mergeCell ref="C279:D279"/>
    <mergeCell ref="E279:F279"/>
    <mergeCell ref="G279:H279"/>
    <mergeCell ref="I279:J279"/>
    <mergeCell ref="K279:L279"/>
    <mergeCell ref="M285:N285"/>
    <mergeCell ref="O285:P285"/>
    <mergeCell ref="A287:B287"/>
    <mergeCell ref="A288:P288"/>
    <mergeCell ref="A289:P289"/>
    <mergeCell ref="A290:P290"/>
    <mergeCell ref="A285:B285"/>
    <mergeCell ref="C285:D285"/>
    <mergeCell ref="E285:F285"/>
    <mergeCell ref="G285:H285"/>
    <mergeCell ref="I285:J285"/>
    <mergeCell ref="K285:L285"/>
    <mergeCell ref="M283:N283"/>
    <mergeCell ref="O283:P283"/>
    <mergeCell ref="A284:B284"/>
    <mergeCell ref="C284:D284"/>
    <mergeCell ref="E284:F284"/>
    <mergeCell ref="G284:H284"/>
    <mergeCell ref="I284:J284"/>
    <mergeCell ref="K284:L284"/>
    <mergeCell ref="M284:N284"/>
    <mergeCell ref="O284:P284"/>
    <mergeCell ref="A283:B283"/>
    <mergeCell ref="C283:D283"/>
    <mergeCell ref="E283:F283"/>
    <mergeCell ref="G283:H283"/>
    <mergeCell ref="I283:J283"/>
    <mergeCell ref="K283:L283"/>
    <mergeCell ref="A301:D301"/>
    <mergeCell ref="G301:H301"/>
    <mergeCell ref="I301:J301"/>
    <mergeCell ref="K301:L301"/>
    <mergeCell ref="A303:B303"/>
    <mergeCell ref="C303:D303"/>
    <mergeCell ref="E303:F303"/>
    <mergeCell ref="G303:H303"/>
    <mergeCell ref="I303:J303"/>
    <mergeCell ref="K303:L303"/>
    <mergeCell ref="A299:C299"/>
    <mergeCell ref="E299:G299"/>
    <mergeCell ref="A300:D300"/>
    <mergeCell ref="G300:H300"/>
    <mergeCell ref="I300:J300"/>
    <mergeCell ref="K300:L300"/>
    <mergeCell ref="A291:P291"/>
    <mergeCell ref="A293:P293"/>
    <mergeCell ref="A294:P294"/>
    <mergeCell ref="A296:N296"/>
    <mergeCell ref="A298:C298"/>
    <mergeCell ref="E298:I298"/>
    <mergeCell ref="M305:N305"/>
    <mergeCell ref="O305:P305"/>
    <mergeCell ref="A306:B306"/>
    <mergeCell ref="C306:D306"/>
    <mergeCell ref="E306:F306"/>
    <mergeCell ref="G306:H306"/>
    <mergeCell ref="I306:J306"/>
    <mergeCell ref="K306:L306"/>
    <mergeCell ref="M306:N306"/>
    <mergeCell ref="O306:P306"/>
    <mergeCell ref="A305:B305"/>
    <mergeCell ref="C305:D305"/>
    <mergeCell ref="E305:F305"/>
    <mergeCell ref="G305:H305"/>
    <mergeCell ref="I305:J305"/>
    <mergeCell ref="K305:L305"/>
    <mergeCell ref="M303:N303"/>
    <mergeCell ref="O303:P303"/>
    <mergeCell ref="A304:B304"/>
    <mergeCell ref="C304:D304"/>
    <mergeCell ref="E304:F304"/>
    <mergeCell ref="G304:H304"/>
    <mergeCell ref="I304:J304"/>
    <mergeCell ref="K304:L304"/>
    <mergeCell ref="M304:N304"/>
    <mergeCell ref="O304:P304"/>
    <mergeCell ref="M309:N309"/>
    <mergeCell ref="O309:P309"/>
    <mergeCell ref="A310:B310"/>
    <mergeCell ref="C310:D310"/>
    <mergeCell ref="E310:F310"/>
    <mergeCell ref="G310:H310"/>
    <mergeCell ref="I310:J310"/>
    <mergeCell ref="K310:L310"/>
    <mergeCell ref="M310:N310"/>
    <mergeCell ref="O310:P310"/>
    <mergeCell ref="A309:B309"/>
    <mergeCell ref="C309:D309"/>
    <mergeCell ref="E309:F309"/>
    <mergeCell ref="G309:H309"/>
    <mergeCell ref="I309:J309"/>
    <mergeCell ref="K309:L309"/>
    <mergeCell ref="M307:N307"/>
    <mergeCell ref="O307:P307"/>
    <mergeCell ref="A308:B308"/>
    <mergeCell ref="C308:D308"/>
    <mergeCell ref="E308:F308"/>
    <mergeCell ref="G308:H308"/>
    <mergeCell ref="I308:J308"/>
    <mergeCell ref="K308:L308"/>
    <mergeCell ref="M308:N308"/>
    <mergeCell ref="O308:P308"/>
    <mergeCell ref="A307:B307"/>
    <mergeCell ref="C307:D307"/>
    <mergeCell ref="E307:F307"/>
    <mergeCell ref="G307:H307"/>
    <mergeCell ref="I307:J307"/>
    <mergeCell ref="K307:L307"/>
    <mergeCell ref="M313:N313"/>
    <mergeCell ref="O313:P313"/>
    <mergeCell ref="A314:B314"/>
    <mergeCell ref="C314:D314"/>
    <mergeCell ref="E314:F314"/>
    <mergeCell ref="G314:H314"/>
    <mergeCell ref="I314:J314"/>
    <mergeCell ref="K314:L314"/>
    <mergeCell ref="M314:N314"/>
    <mergeCell ref="O314:P314"/>
    <mergeCell ref="A313:B313"/>
    <mergeCell ref="C313:D313"/>
    <mergeCell ref="E313:F313"/>
    <mergeCell ref="G313:H313"/>
    <mergeCell ref="I313:J313"/>
    <mergeCell ref="K313:L313"/>
    <mergeCell ref="M311:N311"/>
    <mergeCell ref="O311:P311"/>
    <mergeCell ref="A312:B312"/>
    <mergeCell ref="C312:D312"/>
    <mergeCell ref="E312:F312"/>
    <mergeCell ref="G312:H312"/>
    <mergeCell ref="I312:J312"/>
    <mergeCell ref="K312:L312"/>
    <mergeCell ref="M312:N312"/>
    <mergeCell ref="O312:P312"/>
    <mergeCell ref="A311:B311"/>
    <mergeCell ref="C311:D311"/>
    <mergeCell ref="E311:F311"/>
    <mergeCell ref="G311:H311"/>
    <mergeCell ref="I311:J311"/>
    <mergeCell ref="K311:L311"/>
    <mergeCell ref="M317:N317"/>
    <mergeCell ref="O317:P317"/>
    <mergeCell ref="A319:B319"/>
    <mergeCell ref="A320:P320"/>
    <mergeCell ref="A321:P321"/>
    <mergeCell ref="A322:P322"/>
    <mergeCell ref="A317:B317"/>
    <mergeCell ref="C317:D317"/>
    <mergeCell ref="E317:F317"/>
    <mergeCell ref="G317:H317"/>
    <mergeCell ref="I317:J317"/>
    <mergeCell ref="K317:L317"/>
    <mergeCell ref="M315:N315"/>
    <mergeCell ref="O315:P315"/>
    <mergeCell ref="A316:B316"/>
    <mergeCell ref="C316:D316"/>
    <mergeCell ref="E316:F316"/>
    <mergeCell ref="G316:H316"/>
    <mergeCell ref="I316:J316"/>
    <mergeCell ref="K316:L316"/>
    <mergeCell ref="M316:N316"/>
    <mergeCell ref="O316:P316"/>
    <mergeCell ref="A315:B315"/>
    <mergeCell ref="C315:D315"/>
    <mergeCell ref="E315:F315"/>
    <mergeCell ref="G315:H315"/>
    <mergeCell ref="I315:J315"/>
    <mergeCell ref="K315:L315"/>
    <mergeCell ref="A334:D334"/>
    <mergeCell ref="G334:H334"/>
    <mergeCell ref="I334:J334"/>
    <mergeCell ref="K334:L334"/>
    <mergeCell ref="A336:B336"/>
    <mergeCell ref="C336:D336"/>
    <mergeCell ref="E336:F336"/>
    <mergeCell ref="G336:H336"/>
    <mergeCell ref="I336:J336"/>
    <mergeCell ref="K336:L336"/>
    <mergeCell ref="A332:C332"/>
    <mergeCell ref="E332:G332"/>
    <mergeCell ref="A333:D333"/>
    <mergeCell ref="G333:H333"/>
    <mergeCell ref="I333:J333"/>
    <mergeCell ref="K333:L333"/>
    <mergeCell ref="A326:P326"/>
    <mergeCell ref="A327:P327"/>
    <mergeCell ref="A329:N329"/>
    <mergeCell ref="A331:C331"/>
    <mergeCell ref="E331:I331"/>
    <mergeCell ref="M338:N338"/>
    <mergeCell ref="O338:P338"/>
    <mergeCell ref="A339:B339"/>
    <mergeCell ref="C339:D339"/>
    <mergeCell ref="E339:F339"/>
    <mergeCell ref="G339:H339"/>
    <mergeCell ref="I339:J339"/>
    <mergeCell ref="K339:L339"/>
    <mergeCell ref="M339:N339"/>
    <mergeCell ref="O339:P339"/>
    <mergeCell ref="A338:B338"/>
    <mergeCell ref="C338:D338"/>
    <mergeCell ref="E338:F338"/>
    <mergeCell ref="G338:H338"/>
    <mergeCell ref="I338:J338"/>
    <mergeCell ref="K338:L338"/>
    <mergeCell ref="M336:N336"/>
    <mergeCell ref="O336:P336"/>
    <mergeCell ref="A337:B337"/>
    <mergeCell ref="C337:D337"/>
    <mergeCell ref="E337:F337"/>
    <mergeCell ref="G337:H337"/>
    <mergeCell ref="I337:J337"/>
    <mergeCell ref="K337:L337"/>
    <mergeCell ref="M337:N337"/>
    <mergeCell ref="O337:P337"/>
    <mergeCell ref="M342:N342"/>
    <mergeCell ref="O342:P342"/>
    <mergeCell ref="A343:B343"/>
    <mergeCell ref="C343:D343"/>
    <mergeCell ref="E343:F343"/>
    <mergeCell ref="G343:H343"/>
    <mergeCell ref="I343:J343"/>
    <mergeCell ref="K343:L343"/>
    <mergeCell ref="M343:N343"/>
    <mergeCell ref="O343:P343"/>
    <mergeCell ref="A342:B342"/>
    <mergeCell ref="C342:D342"/>
    <mergeCell ref="E342:F342"/>
    <mergeCell ref="G342:H342"/>
    <mergeCell ref="I342:J342"/>
    <mergeCell ref="K342:L342"/>
    <mergeCell ref="M340:N340"/>
    <mergeCell ref="O340:P340"/>
    <mergeCell ref="A341:B341"/>
    <mergeCell ref="C341:D341"/>
    <mergeCell ref="E341:F341"/>
    <mergeCell ref="G341:H341"/>
    <mergeCell ref="I341:J341"/>
    <mergeCell ref="K341:L341"/>
    <mergeCell ref="M341:N341"/>
    <mergeCell ref="O341:P341"/>
    <mergeCell ref="A340:B340"/>
    <mergeCell ref="C340:D340"/>
    <mergeCell ref="E340:F340"/>
    <mergeCell ref="G340:H340"/>
    <mergeCell ref="I340:J340"/>
    <mergeCell ref="K340:L340"/>
    <mergeCell ref="M346:N346"/>
    <mergeCell ref="O346:P346"/>
    <mergeCell ref="A347:B347"/>
    <mergeCell ref="C347:D347"/>
    <mergeCell ref="E347:F347"/>
    <mergeCell ref="G347:H347"/>
    <mergeCell ref="I347:J347"/>
    <mergeCell ref="K347:L347"/>
    <mergeCell ref="M347:N347"/>
    <mergeCell ref="O347:P347"/>
    <mergeCell ref="A346:B346"/>
    <mergeCell ref="C346:D346"/>
    <mergeCell ref="E346:F346"/>
    <mergeCell ref="G346:H346"/>
    <mergeCell ref="I346:J346"/>
    <mergeCell ref="K346:L346"/>
    <mergeCell ref="M344:N344"/>
    <mergeCell ref="O344:P344"/>
    <mergeCell ref="A345:B345"/>
    <mergeCell ref="C345:D345"/>
    <mergeCell ref="E345:F345"/>
    <mergeCell ref="G345:H345"/>
    <mergeCell ref="I345:J345"/>
    <mergeCell ref="K345:L345"/>
    <mergeCell ref="M345:N345"/>
    <mergeCell ref="O345:P345"/>
    <mergeCell ref="A344:B344"/>
    <mergeCell ref="C344:D344"/>
    <mergeCell ref="E344:F344"/>
    <mergeCell ref="G344:H344"/>
    <mergeCell ref="I344:J344"/>
    <mergeCell ref="K344:L344"/>
    <mergeCell ref="M350:N350"/>
    <mergeCell ref="O350:P350"/>
    <mergeCell ref="A352:B352"/>
    <mergeCell ref="A353:P353"/>
    <mergeCell ref="A354:P354"/>
    <mergeCell ref="A355:P355"/>
    <mergeCell ref="A350:B350"/>
    <mergeCell ref="C350:D350"/>
    <mergeCell ref="E350:F350"/>
    <mergeCell ref="G350:H350"/>
    <mergeCell ref="I350:J350"/>
    <mergeCell ref="K350:L350"/>
    <mergeCell ref="M348:N348"/>
    <mergeCell ref="O348:P348"/>
    <mergeCell ref="A349:B349"/>
    <mergeCell ref="C349:D349"/>
    <mergeCell ref="E349:F349"/>
    <mergeCell ref="G349:H349"/>
    <mergeCell ref="I349:J349"/>
    <mergeCell ref="K349:L349"/>
    <mergeCell ref="M349:N349"/>
    <mergeCell ref="O349:P349"/>
    <mergeCell ref="A348:B348"/>
    <mergeCell ref="C348:D348"/>
    <mergeCell ref="E348:F348"/>
    <mergeCell ref="G348:H348"/>
    <mergeCell ref="I348:J348"/>
    <mergeCell ref="K348:L348"/>
    <mergeCell ref="A366:D366"/>
    <mergeCell ref="G366:H366"/>
    <mergeCell ref="I366:J366"/>
    <mergeCell ref="K366:L366"/>
    <mergeCell ref="A368:B368"/>
    <mergeCell ref="C368:D368"/>
    <mergeCell ref="E368:F368"/>
    <mergeCell ref="G368:H368"/>
    <mergeCell ref="I368:J368"/>
    <mergeCell ref="K368:L368"/>
    <mergeCell ref="A364:C364"/>
    <mergeCell ref="E364:G364"/>
    <mergeCell ref="A365:D365"/>
    <mergeCell ref="G365:H365"/>
    <mergeCell ref="I365:J365"/>
    <mergeCell ref="K365:L365"/>
    <mergeCell ref="A356:P356"/>
    <mergeCell ref="A358:P358"/>
    <mergeCell ref="A359:P359"/>
    <mergeCell ref="A361:N361"/>
    <mergeCell ref="A363:C363"/>
    <mergeCell ref="E363:I363"/>
    <mergeCell ref="M370:N370"/>
    <mergeCell ref="O370:P370"/>
    <mergeCell ref="A371:B371"/>
    <mergeCell ref="C371:D371"/>
    <mergeCell ref="E371:F371"/>
    <mergeCell ref="G371:H371"/>
    <mergeCell ref="I371:J371"/>
    <mergeCell ref="K371:L371"/>
    <mergeCell ref="M371:N371"/>
    <mergeCell ref="O371:P371"/>
    <mergeCell ref="A370:B370"/>
    <mergeCell ref="C370:D370"/>
    <mergeCell ref="E370:F370"/>
    <mergeCell ref="G370:H370"/>
    <mergeCell ref="I370:J370"/>
    <mergeCell ref="K370:L370"/>
    <mergeCell ref="M368:N368"/>
    <mergeCell ref="O368:P368"/>
    <mergeCell ref="A369:B369"/>
    <mergeCell ref="C369:D369"/>
    <mergeCell ref="E369:F369"/>
    <mergeCell ref="G369:H369"/>
    <mergeCell ref="I369:J369"/>
    <mergeCell ref="K369:L369"/>
    <mergeCell ref="M369:N369"/>
    <mergeCell ref="O369:P369"/>
    <mergeCell ref="M374:N374"/>
    <mergeCell ref="O374:P374"/>
    <mergeCell ref="A375:B375"/>
    <mergeCell ref="C375:D375"/>
    <mergeCell ref="E375:F375"/>
    <mergeCell ref="G375:H375"/>
    <mergeCell ref="I375:J375"/>
    <mergeCell ref="K375:L375"/>
    <mergeCell ref="M375:N375"/>
    <mergeCell ref="O375:P375"/>
    <mergeCell ref="A374:B374"/>
    <mergeCell ref="C374:D374"/>
    <mergeCell ref="E374:F374"/>
    <mergeCell ref="G374:H374"/>
    <mergeCell ref="I374:J374"/>
    <mergeCell ref="K374:L374"/>
    <mergeCell ref="M372:N372"/>
    <mergeCell ref="O372:P372"/>
    <mergeCell ref="A373:B373"/>
    <mergeCell ref="C373:D373"/>
    <mergeCell ref="E373:F373"/>
    <mergeCell ref="G373:H373"/>
    <mergeCell ref="I373:J373"/>
    <mergeCell ref="K373:L373"/>
    <mergeCell ref="M373:N373"/>
    <mergeCell ref="O373:P373"/>
    <mergeCell ref="A372:B372"/>
    <mergeCell ref="C372:D372"/>
    <mergeCell ref="E372:F372"/>
    <mergeCell ref="G372:H372"/>
    <mergeCell ref="I372:J372"/>
    <mergeCell ref="K372:L372"/>
    <mergeCell ref="M378:N378"/>
    <mergeCell ref="O378:P378"/>
    <mergeCell ref="A379:B379"/>
    <mergeCell ref="C379:D379"/>
    <mergeCell ref="E379:F379"/>
    <mergeCell ref="G379:H379"/>
    <mergeCell ref="I379:J379"/>
    <mergeCell ref="K379:L379"/>
    <mergeCell ref="M379:N379"/>
    <mergeCell ref="O379:P379"/>
    <mergeCell ref="A378:B378"/>
    <mergeCell ref="C378:D378"/>
    <mergeCell ref="E378:F378"/>
    <mergeCell ref="G378:H378"/>
    <mergeCell ref="I378:J378"/>
    <mergeCell ref="K378:L378"/>
    <mergeCell ref="M376:N376"/>
    <mergeCell ref="O376:P376"/>
    <mergeCell ref="A377:B377"/>
    <mergeCell ref="C377:D377"/>
    <mergeCell ref="E377:F377"/>
    <mergeCell ref="G377:H377"/>
    <mergeCell ref="I377:J377"/>
    <mergeCell ref="K377:L377"/>
    <mergeCell ref="M377:N377"/>
    <mergeCell ref="O377:P377"/>
    <mergeCell ref="A376:B376"/>
    <mergeCell ref="C376:D376"/>
    <mergeCell ref="E376:F376"/>
    <mergeCell ref="G376:H376"/>
    <mergeCell ref="I376:J376"/>
    <mergeCell ref="K376:L376"/>
    <mergeCell ref="A397:D397"/>
    <mergeCell ref="G397:H397"/>
    <mergeCell ref="I397:J397"/>
    <mergeCell ref="K397:L397"/>
    <mergeCell ref="A387:P387"/>
    <mergeCell ref="A390:P390"/>
    <mergeCell ref="A391:P391"/>
    <mergeCell ref="A393:N393"/>
    <mergeCell ref="A395:C395"/>
    <mergeCell ref="A383:B383"/>
    <mergeCell ref="A384:P384"/>
    <mergeCell ref="A385:P385"/>
    <mergeCell ref="A386:P386"/>
    <mergeCell ref="M380:N380"/>
    <mergeCell ref="O380:P380"/>
    <mergeCell ref="A381:B381"/>
    <mergeCell ref="C381:D381"/>
    <mergeCell ref="E381:F381"/>
    <mergeCell ref="G381:H381"/>
    <mergeCell ref="I381:J381"/>
    <mergeCell ref="K381:L381"/>
    <mergeCell ref="M381:N381"/>
    <mergeCell ref="O381:P381"/>
    <mergeCell ref="A380:B380"/>
    <mergeCell ref="C380:D380"/>
    <mergeCell ref="E380:F380"/>
    <mergeCell ref="G380:H380"/>
    <mergeCell ref="I380:J380"/>
    <mergeCell ref="K380:L380"/>
    <mergeCell ref="A396:C396"/>
    <mergeCell ref="E396:G396"/>
    <mergeCell ref="I403:J403"/>
    <mergeCell ref="K403:L403"/>
    <mergeCell ref="M403:N403"/>
    <mergeCell ref="O403:P403"/>
    <mergeCell ref="A402:B402"/>
    <mergeCell ref="C402:D402"/>
    <mergeCell ref="E402:F402"/>
    <mergeCell ref="G402:H402"/>
    <mergeCell ref="I402:J402"/>
    <mergeCell ref="K402:L402"/>
    <mergeCell ref="M400:N400"/>
    <mergeCell ref="O400:P400"/>
    <mergeCell ref="A401:B401"/>
    <mergeCell ref="C401:D401"/>
    <mergeCell ref="E401:F401"/>
    <mergeCell ref="G401:H401"/>
    <mergeCell ref="I401:J401"/>
    <mergeCell ref="K401:L401"/>
    <mergeCell ref="M401:N401"/>
    <mergeCell ref="O401:P401"/>
    <mergeCell ref="M406:N406"/>
    <mergeCell ref="O406:P406"/>
    <mergeCell ref="A407:B407"/>
    <mergeCell ref="C407:D407"/>
    <mergeCell ref="E407:F407"/>
    <mergeCell ref="G407:H407"/>
    <mergeCell ref="I407:J407"/>
    <mergeCell ref="K407:L407"/>
    <mergeCell ref="M407:N407"/>
    <mergeCell ref="O407:P407"/>
    <mergeCell ref="A406:B406"/>
    <mergeCell ref="C406:D406"/>
    <mergeCell ref="E406:F406"/>
    <mergeCell ref="G406:H406"/>
    <mergeCell ref="I406:J406"/>
    <mergeCell ref="K406:L406"/>
    <mergeCell ref="M404:N404"/>
    <mergeCell ref="O404:P404"/>
    <mergeCell ref="A405:B405"/>
    <mergeCell ref="C405:D405"/>
    <mergeCell ref="E405:F405"/>
    <mergeCell ref="G405:H405"/>
    <mergeCell ref="I405:J405"/>
    <mergeCell ref="K405:L405"/>
    <mergeCell ref="M405:N405"/>
    <mergeCell ref="O405:P405"/>
    <mergeCell ref="A404:B404"/>
    <mergeCell ref="C404:D404"/>
    <mergeCell ref="E404:F404"/>
    <mergeCell ref="G404:H404"/>
    <mergeCell ref="I404:J404"/>
    <mergeCell ref="K404:L404"/>
    <mergeCell ref="M410:N410"/>
    <mergeCell ref="O410:P410"/>
    <mergeCell ref="A411:B411"/>
    <mergeCell ref="C411:D411"/>
    <mergeCell ref="E411:F411"/>
    <mergeCell ref="G411:H411"/>
    <mergeCell ref="I411:J411"/>
    <mergeCell ref="K411:L411"/>
    <mergeCell ref="M411:N411"/>
    <mergeCell ref="O411:P411"/>
    <mergeCell ref="A410:B410"/>
    <mergeCell ref="C410:D410"/>
    <mergeCell ref="E410:F410"/>
    <mergeCell ref="G410:H410"/>
    <mergeCell ref="I410:J410"/>
    <mergeCell ref="K410:L410"/>
    <mergeCell ref="M408:N408"/>
    <mergeCell ref="O408:P408"/>
    <mergeCell ref="A409:B409"/>
    <mergeCell ref="C409:D409"/>
    <mergeCell ref="E409:F409"/>
    <mergeCell ref="G409:H409"/>
    <mergeCell ref="I409:J409"/>
    <mergeCell ref="K409:L409"/>
    <mergeCell ref="M409:N409"/>
    <mergeCell ref="O409:P409"/>
    <mergeCell ref="A408:B408"/>
    <mergeCell ref="C408:D408"/>
    <mergeCell ref="E408:F408"/>
    <mergeCell ref="G408:H408"/>
    <mergeCell ref="I408:J408"/>
    <mergeCell ref="K408:L408"/>
    <mergeCell ref="M414:N414"/>
    <mergeCell ref="O414:P414"/>
    <mergeCell ref="A416:B416"/>
    <mergeCell ref="A417:P417"/>
    <mergeCell ref="A418:P418"/>
    <mergeCell ref="A419:P419"/>
    <mergeCell ref="A414:B414"/>
    <mergeCell ref="C414:D414"/>
    <mergeCell ref="E414:F414"/>
    <mergeCell ref="G414:H414"/>
    <mergeCell ref="I414:J414"/>
    <mergeCell ref="K414:L414"/>
    <mergeCell ref="M412:N412"/>
    <mergeCell ref="O412:P412"/>
    <mergeCell ref="A413:B413"/>
    <mergeCell ref="C413:D413"/>
    <mergeCell ref="E413:F413"/>
    <mergeCell ref="G413:H413"/>
    <mergeCell ref="I413:J413"/>
    <mergeCell ref="K413:L413"/>
    <mergeCell ref="M413:N413"/>
    <mergeCell ref="O413:P413"/>
    <mergeCell ref="A412:B412"/>
    <mergeCell ref="C412:D412"/>
    <mergeCell ref="E412:F412"/>
    <mergeCell ref="G412:H412"/>
    <mergeCell ref="I412:J412"/>
    <mergeCell ref="K412:L412"/>
    <mergeCell ref="A430:D430"/>
    <mergeCell ref="G430:H430"/>
    <mergeCell ref="I430:J430"/>
    <mergeCell ref="K430:L430"/>
    <mergeCell ref="A432:B432"/>
    <mergeCell ref="C432:D432"/>
    <mergeCell ref="E432:F432"/>
    <mergeCell ref="G432:H432"/>
    <mergeCell ref="I432:J432"/>
    <mergeCell ref="K432:L432"/>
    <mergeCell ref="A428:C428"/>
    <mergeCell ref="E428:G428"/>
    <mergeCell ref="A429:D429"/>
    <mergeCell ref="G429:H429"/>
    <mergeCell ref="I429:J429"/>
    <mergeCell ref="K429:L429"/>
    <mergeCell ref="A421:P421"/>
    <mergeCell ref="A422:P422"/>
    <mergeCell ref="A423:P423"/>
    <mergeCell ref="A425:N425"/>
    <mergeCell ref="A427:C427"/>
    <mergeCell ref="M434:N434"/>
    <mergeCell ref="O434:P434"/>
    <mergeCell ref="A435:B435"/>
    <mergeCell ref="C435:D435"/>
    <mergeCell ref="E435:F435"/>
    <mergeCell ref="G435:H435"/>
    <mergeCell ref="I435:J435"/>
    <mergeCell ref="K435:L435"/>
    <mergeCell ref="M435:N435"/>
    <mergeCell ref="O435:P435"/>
    <mergeCell ref="A434:B434"/>
    <mergeCell ref="C434:D434"/>
    <mergeCell ref="E434:F434"/>
    <mergeCell ref="G434:H434"/>
    <mergeCell ref="I434:J434"/>
    <mergeCell ref="K434:L434"/>
    <mergeCell ref="M432:N432"/>
    <mergeCell ref="O432:P432"/>
    <mergeCell ref="A433:B433"/>
    <mergeCell ref="C433:D433"/>
    <mergeCell ref="E433:F433"/>
    <mergeCell ref="G433:H433"/>
    <mergeCell ref="I433:J433"/>
    <mergeCell ref="K433:L433"/>
    <mergeCell ref="M433:N433"/>
    <mergeCell ref="O433:P433"/>
    <mergeCell ref="M438:N438"/>
    <mergeCell ref="O438:P438"/>
    <mergeCell ref="A439:B439"/>
    <mergeCell ref="C439:D439"/>
    <mergeCell ref="E439:F439"/>
    <mergeCell ref="G439:H439"/>
    <mergeCell ref="I439:J439"/>
    <mergeCell ref="K439:L439"/>
    <mergeCell ref="M439:N439"/>
    <mergeCell ref="O439:P439"/>
    <mergeCell ref="A438:B438"/>
    <mergeCell ref="C438:D438"/>
    <mergeCell ref="E438:F438"/>
    <mergeCell ref="G438:H438"/>
    <mergeCell ref="I438:J438"/>
    <mergeCell ref="K438:L438"/>
    <mergeCell ref="M436:N436"/>
    <mergeCell ref="O436:P436"/>
    <mergeCell ref="A437:B437"/>
    <mergeCell ref="C437:D437"/>
    <mergeCell ref="E437:F437"/>
    <mergeCell ref="G437:H437"/>
    <mergeCell ref="I437:J437"/>
    <mergeCell ref="K437:L437"/>
    <mergeCell ref="M437:N437"/>
    <mergeCell ref="O437:P437"/>
    <mergeCell ref="A436:B436"/>
    <mergeCell ref="C436:D436"/>
    <mergeCell ref="E436:F436"/>
    <mergeCell ref="G436:H436"/>
    <mergeCell ref="I436:J436"/>
    <mergeCell ref="K436:L436"/>
    <mergeCell ref="M442:N442"/>
    <mergeCell ref="O442:P442"/>
    <mergeCell ref="A443:B443"/>
    <mergeCell ref="C443:D443"/>
    <mergeCell ref="E443:F443"/>
    <mergeCell ref="G443:H443"/>
    <mergeCell ref="I443:J443"/>
    <mergeCell ref="K443:L443"/>
    <mergeCell ref="M443:N443"/>
    <mergeCell ref="O443:P443"/>
    <mergeCell ref="A442:B442"/>
    <mergeCell ref="C442:D442"/>
    <mergeCell ref="E442:F442"/>
    <mergeCell ref="G442:H442"/>
    <mergeCell ref="I442:J442"/>
    <mergeCell ref="K442:L442"/>
    <mergeCell ref="M440:N440"/>
    <mergeCell ref="O440:P440"/>
    <mergeCell ref="A441:B441"/>
    <mergeCell ref="C441:D441"/>
    <mergeCell ref="E441:F441"/>
    <mergeCell ref="G441:H441"/>
    <mergeCell ref="I441:J441"/>
    <mergeCell ref="K441:L441"/>
    <mergeCell ref="M441:N441"/>
    <mergeCell ref="O441:P441"/>
    <mergeCell ref="A440:B440"/>
    <mergeCell ref="C440:D440"/>
    <mergeCell ref="E440:F440"/>
    <mergeCell ref="G440:H440"/>
    <mergeCell ref="I440:J440"/>
    <mergeCell ref="K440:L440"/>
    <mergeCell ref="M446:N446"/>
    <mergeCell ref="O446:P446"/>
    <mergeCell ref="A448:B448"/>
    <mergeCell ref="A449:P449"/>
    <mergeCell ref="A450:P450"/>
    <mergeCell ref="A451:P451"/>
    <mergeCell ref="A446:B446"/>
    <mergeCell ref="C446:D446"/>
    <mergeCell ref="E446:F446"/>
    <mergeCell ref="G446:H446"/>
    <mergeCell ref="I446:J446"/>
    <mergeCell ref="K446:L446"/>
    <mergeCell ref="M444:N444"/>
    <mergeCell ref="O444:P444"/>
    <mergeCell ref="A445:B445"/>
    <mergeCell ref="C445:D445"/>
    <mergeCell ref="E445:F445"/>
    <mergeCell ref="G445:H445"/>
    <mergeCell ref="I445:J445"/>
    <mergeCell ref="K445:L445"/>
    <mergeCell ref="M445:N445"/>
    <mergeCell ref="O445:P445"/>
    <mergeCell ref="A444:B444"/>
    <mergeCell ref="C444:D444"/>
    <mergeCell ref="E444:F444"/>
    <mergeCell ref="G444:H444"/>
    <mergeCell ref="I444:J444"/>
    <mergeCell ref="K444:L444"/>
    <mergeCell ref="A463:D463"/>
    <mergeCell ref="G463:H463"/>
    <mergeCell ref="I463:J463"/>
    <mergeCell ref="K463:L463"/>
    <mergeCell ref="A465:B465"/>
    <mergeCell ref="C465:D465"/>
    <mergeCell ref="E465:F465"/>
    <mergeCell ref="G465:H465"/>
    <mergeCell ref="I465:J465"/>
    <mergeCell ref="K465:L465"/>
    <mergeCell ref="A461:C461"/>
    <mergeCell ref="E461:G461"/>
    <mergeCell ref="A462:D462"/>
    <mergeCell ref="G462:H462"/>
    <mergeCell ref="I462:J462"/>
    <mergeCell ref="K462:L462"/>
    <mergeCell ref="A452:P452"/>
    <mergeCell ref="A455:P455"/>
    <mergeCell ref="A456:P456"/>
    <mergeCell ref="A458:N458"/>
    <mergeCell ref="A460:C460"/>
    <mergeCell ref="M467:N467"/>
    <mergeCell ref="O467:P467"/>
    <mergeCell ref="A468:B468"/>
    <mergeCell ref="C468:D468"/>
    <mergeCell ref="E468:F468"/>
    <mergeCell ref="G468:H468"/>
    <mergeCell ref="I468:J468"/>
    <mergeCell ref="K468:L468"/>
    <mergeCell ref="M468:N468"/>
    <mergeCell ref="O468:P468"/>
    <mergeCell ref="A467:B467"/>
    <mergeCell ref="C467:D467"/>
    <mergeCell ref="E467:F467"/>
    <mergeCell ref="G467:H467"/>
    <mergeCell ref="I467:J467"/>
    <mergeCell ref="K467:L467"/>
    <mergeCell ref="M465:N465"/>
    <mergeCell ref="O465:P465"/>
    <mergeCell ref="A466:B466"/>
    <mergeCell ref="C466:D466"/>
    <mergeCell ref="E466:F466"/>
    <mergeCell ref="G466:H466"/>
    <mergeCell ref="I466:J466"/>
    <mergeCell ref="K466:L466"/>
    <mergeCell ref="M466:N466"/>
    <mergeCell ref="O466:P466"/>
    <mergeCell ref="M471:N471"/>
    <mergeCell ref="O471:P471"/>
    <mergeCell ref="A472:B472"/>
    <mergeCell ref="C472:D472"/>
    <mergeCell ref="E472:F472"/>
    <mergeCell ref="G472:H472"/>
    <mergeCell ref="I472:J472"/>
    <mergeCell ref="K472:L472"/>
    <mergeCell ref="M472:N472"/>
    <mergeCell ref="O472:P472"/>
    <mergeCell ref="A471:B471"/>
    <mergeCell ref="C471:D471"/>
    <mergeCell ref="E471:F471"/>
    <mergeCell ref="G471:H471"/>
    <mergeCell ref="I471:J471"/>
    <mergeCell ref="K471:L471"/>
    <mergeCell ref="M469:N469"/>
    <mergeCell ref="O469:P469"/>
    <mergeCell ref="A470:B470"/>
    <mergeCell ref="C470:D470"/>
    <mergeCell ref="E470:F470"/>
    <mergeCell ref="G470:H470"/>
    <mergeCell ref="I470:J470"/>
    <mergeCell ref="K470:L470"/>
    <mergeCell ref="M470:N470"/>
    <mergeCell ref="O470:P470"/>
    <mergeCell ref="A469:B469"/>
    <mergeCell ref="C469:D469"/>
    <mergeCell ref="E469:F469"/>
    <mergeCell ref="G469:H469"/>
    <mergeCell ref="I469:J469"/>
    <mergeCell ref="K469:L469"/>
    <mergeCell ref="M475:N475"/>
    <mergeCell ref="O475:P475"/>
    <mergeCell ref="A476:B476"/>
    <mergeCell ref="C476:D476"/>
    <mergeCell ref="E476:F476"/>
    <mergeCell ref="G476:H476"/>
    <mergeCell ref="I476:J476"/>
    <mergeCell ref="K476:L476"/>
    <mergeCell ref="M476:N476"/>
    <mergeCell ref="O476:P476"/>
    <mergeCell ref="A475:B475"/>
    <mergeCell ref="C475:D475"/>
    <mergeCell ref="E475:F475"/>
    <mergeCell ref="G475:H475"/>
    <mergeCell ref="I475:J475"/>
    <mergeCell ref="K475:L475"/>
    <mergeCell ref="M473:N473"/>
    <mergeCell ref="O473:P473"/>
    <mergeCell ref="A474:B474"/>
    <mergeCell ref="C474:D474"/>
    <mergeCell ref="E474:F474"/>
    <mergeCell ref="G474:H474"/>
    <mergeCell ref="I474:J474"/>
    <mergeCell ref="K474:L474"/>
    <mergeCell ref="M474:N474"/>
    <mergeCell ref="O474:P474"/>
    <mergeCell ref="A473:B473"/>
    <mergeCell ref="C473:D473"/>
    <mergeCell ref="E473:F473"/>
    <mergeCell ref="G473:H473"/>
    <mergeCell ref="I473:J473"/>
    <mergeCell ref="K473:L473"/>
    <mergeCell ref="M479:N479"/>
    <mergeCell ref="O479:P479"/>
    <mergeCell ref="A481:B481"/>
    <mergeCell ref="A482:P482"/>
    <mergeCell ref="A483:P483"/>
    <mergeCell ref="A484:P484"/>
    <mergeCell ref="A479:B479"/>
    <mergeCell ref="C479:D479"/>
    <mergeCell ref="E479:F479"/>
    <mergeCell ref="G479:H479"/>
    <mergeCell ref="I479:J479"/>
    <mergeCell ref="K479:L479"/>
    <mergeCell ref="M477:N477"/>
    <mergeCell ref="O477:P477"/>
    <mergeCell ref="A478:B478"/>
    <mergeCell ref="C478:D478"/>
    <mergeCell ref="E478:F478"/>
    <mergeCell ref="G478:H478"/>
    <mergeCell ref="I478:J478"/>
    <mergeCell ref="K478:L478"/>
    <mergeCell ref="M478:N478"/>
    <mergeCell ref="O478:P478"/>
    <mergeCell ref="A477:B477"/>
    <mergeCell ref="C477:D477"/>
    <mergeCell ref="E477:F477"/>
    <mergeCell ref="G477:H477"/>
    <mergeCell ref="I477:J477"/>
    <mergeCell ref="K477:L477"/>
    <mergeCell ref="A495:D495"/>
    <mergeCell ref="G495:H495"/>
    <mergeCell ref="I495:J495"/>
    <mergeCell ref="K495:L495"/>
    <mergeCell ref="A497:B497"/>
    <mergeCell ref="C497:D497"/>
    <mergeCell ref="E497:F497"/>
    <mergeCell ref="G497:H497"/>
    <mergeCell ref="I497:J497"/>
    <mergeCell ref="K497:L497"/>
    <mergeCell ref="A493:C493"/>
    <mergeCell ref="E493:G493"/>
    <mergeCell ref="A494:D494"/>
    <mergeCell ref="G494:H494"/>
    <mergeCell ref="I494:J494"/>
    <mergeCell ref="K494:L494"/>
    <mergeCell ref="A485:P485"/>
    <mergeCell ref="A487:P487"/>
    <mergeCell ref="A488:P488"/>
    <mergeCell ref="A490:N490"/>
    <mergeCell ref="A492:C492"/>
    <mergeCell ref="E492:I492"/>
    <mergeCell ref="M499:N499"/>
    <mergeCell ref="O499:P499"/>
    <mergeCell ref="A500:B500"/>
    <mergeCell ref="C500:D500"/>
    <mergeCell ref="E500:F500"/>
    <mergeCell ref="G500:H500"/>
    <mergeCell ref="I500:J500"/>
    <mergeCell ref="K500:L500"/>
    <mergeCell ref="M500:N500"/>
    <mergeCell ref="O500:P500"/>
    <mergeCell ref="A499:B499"/>
    <mergeCell ref="C499:D499"/>
    <mergeCell ref="E499:F499"/>
    <mergeCell ref="G499:H499"/>
    <mergeCell ref="I499:J499"/>
    <mergeCell ref="K499:L499"/>
    <mergeCell ref="M497:N497"/>
    <mergeCell ref="O497:P497"/>
    <mergeCell ref="A498:B498"/>
    <mergeCell ref="C498:D498"/>
    <mergeCell ref="E498:F498"/>
    <mergeCell ref="G498:H498"/>
    <mergeCell ref="I498:J498"/>
    <mergeCell ref="K498:L498"/>
    <mergeCell ref="M498:N498"/>
    <mergeCell ref="O498:P498"/>
    <mergeCell ref="M503:N503"/>
    <mergeCell ref="O503:P503"/>
    <mergeCell ref="A504:B504"/>
    <mergeCell ref="C504:D504"/>
    <mergeCell ref="E504:F504"/>
    <mergeCell ref="G504:H504"/>
    <mergeCell ref="I504:J504"/>
    <mergeCell ref="K504:L504"/>
    <mergeCell ref="M504:N504"/>
    <mergeCell ref="O504:P504"/>
    <mergeCell ref="A503:B503"/>
    <mergeCell ref="C503:D503"/>
    <mergeCell ref="E503:F503"/>
    <mergeCell ref="G503:H503"/>
    <mergeCell ref="I503:J503"/>
    <mergeCell ref="K503:L503"/>
    <mergeCell ref="M501:N501"/>
    <mergeCell ref="O501:P501"/>
    <mergeCell ref="A502:B502"/>
    <mergeCell ref="C502:D502"/>
    <mergeCell ref="E502:F502"/>
    <mergeCell ref="G502:H502"/>
    <mergeCell ref="I502:J502"/>
    <mergeCell ref="K502:L502"/>
    <mergeCell ref="M502:N502"/>
    <mergeCell ref="O502:P502"/>
    <mergeCell ref="A501:B501"/>
    <mergeCell ref="C501:D501"/>
    <mergeCell ref="E501:F501"/>
    <mergeCell ref="G501:H501"/>
    <mergeCell ref="I501:J501"/>
    <mergeCell ref="K501:L501"/>
    <mergeCell ref="M507:N507"/>
    <mergeCell ref="O507:P507"/>
    <mergeCell ref="A508:B508"/>
    <mergeCell ref="C508:D508"/>
    <mergeCell ref="E508:F508"/>
    <mergeCell ref="G508:H508"/>
    <mergeCell ref="I508:J508"/>
    <mergeCell ref="K508:L508"/>
    <mergeCell ref="M508:N508"/>
    <mergeCell ref="O508:P508"/>
    <mergeCell ref="A507:B507"/>
    <mergeCell ref="C507:D507"/>
    <mergeCell ref="E507:F507"/>
    <mergeCell ref="G507:H507"/>
    <mergeCell ref="I507:J507"/>
    <mergeCell ref="K507:L507"/>
    <mergeCell ref="M505:N505"/>
    <mergeCell ref="O505:P505"/>
    <mergeCell ref="A506:B506"/>
    <mergeCell ref="C506:D506"/>
    <mergeCell ref="E506:F506"/>
    <mergeCell ref="G506:H506"/>
    <mergeCell ref="I506:J506"/>
    <mergeCell ref="K506:L506"/>
    <mergeCell ref="M506:N506"/>
    <mergeCell ref="O506:P506"/>
    <mergeCell ref="A505:B505"/>
    <mergeCell ref="C505:D505"/>
    <mergeCell ref="E505:F505"/>
    <mergeCell ref="G505:H505"/>
    <mergeCell ref="I505:J505"/>
    <mergeCell ref="K505:L505"/>
    <mergeCell ref="M511:N511"/>
    <mergeCell ref="O511:P511"/>
    <mergeCell ref="A513:B513"/>
    <mergeCell ref="A514:P514"/>
    <mergeCell ref="A515:P515"/>
    <mergeCell ref="A516:P516"/>
    <mergeCell ref="A511:B511"/>
    <mergeCell ref="C511:D511"/>
    <mergeCell ref="E511:F511"/>
    <mergeCell ref="G511:H511"/>
    <mergeCell ref="I511:J511"/>
    <mergeCell ref="K511:L511"/>
    <mergeCell ref="M509:N509"/>
    <mergeCell ref="O509:P509"/>
    <mergeCell ref="A510:B510"/>
    <mergeCell ref="C510:D510"/>
    <mergeCell ref="E510:F510"/>
    <mergeCell ref="G510:H510"/>
    <mergeCell ref="I510:J510"/>
    <mergeCell ref="K510:L510"/>
    <mergeCell ref="M510:N510"/>
    <mergeCell ref="O510:P510"/>
    <mergeCell ref="A509:B509"/>
    <mergeCell ref="C509:D509"/>
    <mergeCell ref="E509:F509"/>
    <mergeCell ref="G509:H509"/>
    <mergeCell ref="I509:J509"/>
    <mergeCell ref="K509:L509"/>
    <mergeCell ref="A527:D527"/>
    <mergeCell ref="G527:H527"/>
    <mergeCell ref="I527:J527"/>
    <mergeCell ref="K527:L527"/>
    <mergeCell ref="A529:B529"/>
    <mergeCell ref="C529:D529"/>
    <mergeCell ref="E529:F529"/>
    <mergeCell ref="G529:H529"/>
    <mergeCell ref="I529:J529"/>
    <mergeCell ref="K529:L529"/>
    <mergeCell ref="A525:C525"/>
    <mergeCell ref="E525:G525"/>
    <mergeCell ref="A526:D526"/>
    <mergeCell ref="G526:H526"/>
    <mergeCell ref="I526:J526"/>
    <mergeCell ref="K526:L526"/>
    <mergeCell ref="A517:P517"/>
    <mergeCell ref="A519:P519"/>
    <mergeCell ref="A520:P520"/>
    <mergeCell ref="A522:N522"/>
    <mergeCell ref="A524:C524"/>
    <mergeCell ref="E524:I524"/>
    <mergeCell ref="M531:N531"/>
    <mergeCell ref="O531:P531"/>
    <mergeCell ref="A532:B532"/>
    <mergeCell ref="C532:D532"/>
    <mergeCell ref="E532:F532"/>
    <mergeCell ref="G532:H532"/>
    <mergeCell ref="I532:J532"/>
    <mergeCell ref="K532:L532"/>
    <mergeCell ref="M532:N532"/>
    <mergeCell ref="O532:P532"/>
    <mergeCell ref="A531:B531"/>
    <mergeCell ref="C531:D531"/>
    <mergeCell ref="E531:F531"/>
    <mergeCell ref="G531:H531"/>
    <mergeCell ref="I531:J531"/>
    <mergeCell ref="K531:L531"/>
    <mergeCell ref="M529:N529"/>
    <mergeCell ref="O529:P529"/>
    <mergeCell ref="A530:B530"/>
    <mergeCell ref="C530:D530"/>
    <mergeCell ref="E530:F530"/>
    <mergeCell ref="G530:H530"/>
    <mergeCell ref="I530:J530"/>
    <mergeCell ref="K530:L530"/>
    <mergeCell ref="M530:N530"/>
    <mergeCell ref="O530:P530"/>
    <mergeCell ref="M535:N535"/>
    <mergeCell ref="O535:P535"/>
    <mergeCell ref="A536:B536"/>
    <mergeCell ref="C536:D536"/>
    <mergeCell ref="E536:F536"/>
    <mergeCell ref="G536:H536"/>
    <mergeCell ref="I536:J536"/>
    <mergeCell ref="K536:L536"/>
    <mergeCell ref="M536:N536"/>
    <mergeCell ref="O536:P536"/>
    <mergeCell ref="A535:B535"/>
    <mergeCell ref="C535:D535"/>
    <mergeCell ref="E535:F535"/>
    <mergeCell ref="G535:H535"/>
    <mergeCell ref="I535:J535"/>
    <mergeCell ref="K535:L535"/>
    <mergeCell ref="M533:N533"/>
    <mergeCell ref="O533:P533"/>
    <mergeCell ref="A534:B534"/>
    <mergeCell ref="C534:D534"/>
    <mergeCell ref="E534:F534"/>
    <mergeCell ref="G534:H534"/>
    <mergeCell ref="I534:J534"/>
    <mergeCell ref="K534:L534"/>
    <mergeCell ref="M534:N534"/>
    <mergeCell ref="O534:P534"/>
    <mergeCell ref="A533:B533"/>
    <mergeCell ref="C533:D533"/>
    <mergeCell ref="E533:F533"/>
    <mergeCell ref="G533:H533"/>
    <mergeCell ref="I533:J533"/>
    <mergeCell ref="K533:L533"/>
    <mergeCell ref="M539:N539"/>
    <mergeCell ref="O539:P539"/>
    <mergeCell ref="A540:B540"/>
    <mergeCell ref="C540:D540"/>
    <mergeCell ref="E540:F540"/>
    <mergeCell ref="G540:H540"/>
    <mergeCell ref="I540:J540"/>
    <mergeCell ref="K540:L540"/>
    <mergeCell ref="M540:N540"/>
    <mergeCell ref="O540:P540"/>
    <mergeCell ref="A539:B539"/>
    <mergeCell ref="C539:D539"/>
    <mergeCell ref="E539:F539"/>
    <mergeCell ref="G539:H539"/>
    <mergeCell ref="I539:J539"/>
    <mergeCell ref="K539:L539"/>
    <mergeCell ref="M537:N537"/>
    <mergeCell ref="O537:P537"/>
    <mergeCell ref="A538:B538"/>
    <mergeCell ref="C538:D538"/>
    <mergeCell ref="E538:F538"/>
    <mergeCell ref="G538:H538"/>
    <mergeCell ref="I538:J538"/>
    <mergeCell ref="K538:L538"/>
    <mergeCell ref="M538:N538"/>
    <mergeCell ref="O538:P538"/>
    <mergeCell ref="A537:B537"/>
    <mergeCell ref="C537:D537"/>
    <mergeCell ref="E537:F537"/>
    <mergeCell ref="G537:H537"/>
    <mergeCell ref="I537:J537"/>
    <mergeCell ref="K537:L537"/>
    <mergeCell ref="M543:N543"/>
    <mergeCell ref="O543:P543"/>
    <mergeCell ref="A545:B545"/>
    <mergeCell ref="A546:P546"/>
    <mergeCell ref="A547:P547"/>
    <mergeCell ref="A548:P548"/>
    <mergeCell ref="A543:B543"/>
    <mergeCell ref="C543:D543"/>
    <mergeCell ref="E543:F543"/>
    <mergeCell ref="G543:H543"/>
    <mergeCell ref="I543:J543"/>
    <mergeCell ref="K543:L543"/>
    <mergeCell ref="M541:N541"/>
    <mergeCell ref="O541:P541"/>
    <mergeCell ref="A542:B542"/>
    <mergeCell ref="C542:D542"/>
    <mergeCell ref="E542:F542"/>
    <mergeCell ref="G542:H542"/>
    <mergeCell ref="I542:J542"/>
    <mergeCell ref="K542:L542"/>
    <mergeCell ref="M542:N542"/>
    <mergeCell ref="O542:P542"/>
    <mergeCell ref="A541:B541"/>
    <mergeCell ref="C541:D541"/>
    <mergeCell ref="E541:F541"/>
    <mergeCell ref="G541:H541"/>
    <mergeCell ref="I541:J541"/>
    <mergeCell ref="K541:L541"/>
    <mergeCell ref="A559:D559"/>
    <mergeCell ref="G559:H559"/>
    <mergeCell ref="I559:J559"/>
    <mergeCell ref="K559:L559"/>
    <mergeCell ref="A561:B561"/>
    <mergeCell ref="C561:D561"/>
    <mergeCell ref="E561:F561"/>
    <mergeCell ref="G561:H561"/>
    <mergeCell ref="I561:J561"/>
    <mergeCell ref="K561:L561"/>
    <mergeCell ref="A557:C557"/>
    <mergeCell ref="E557:G557"/>
    <mergeCell ref="A558:D558"/>
    <mergeCell ref="G558:H558"/>
    <mergeCell ref="I558:J558"/>
    <mergeCell ref="K558:L558"/>
    <mergeCell ref="A549:P549"/>
    <mergeCell ref="A551:P551"/>
    <mergeCell ref="A552:P552"/>
    <mergeCell ref="A554:N554"/>
    <mergeCell ref="A556:C556"/>
    <mergeCell ref="E556:I556"/>
    <mergeCell ref="M563:N563"/>
    <mergeCell ref="O563:P563"/>
    <mergeCell ref="A564:B564"/>
    <mergeCell ref="C564:D564"/>
    <mergeCell ref="E564:F564"/>
    <mergeCell ref="G564:H564"/>
    <mergeCell ref="I564:J564"/>
    <mergeCell ref="K564:L564"/>
    <mergeCell ref="M564:N564"/>
    <mergeCell ref="O564:P564"/>
    <mergeCell ref="A563:B563"/>
    <mergeCell ref="C563:D563"/>
    <mergeCell ref="E563:F563"/>
    <mergeCell ref="G563:H563"/>
    <mergeCell ref="I563:J563"/>
    <mergeCell ref="K563:L563"/>
    <mergeCell ref="M561:N561"/>
    <mergeCell ref="O561:P561"/>
    <mergeCell ref="A562:B562"/>
    <mergeCell ref="C562:D562"/>
    <mergeCell ref="E562:F562"/>
    <mergeCell ref="G562:H562"/>
    <mergeCell ref="I562:J562"/>
    <mergeCell ref="K562:L562"/>
    <mergeCell ref="M562:N562"/>
    <mergeCell ref="O562:P562"/>
    <mergeCell ref="M567:N567"/>
    <mergeCell ref="O567:P567"/>
    <mergeCell ref="A568:B568"/>
    <mergeCell ref="C568:D568"/>
    <mergeCell ref="E568:F568"/>
    <mergeCell ref="G568:H568"/>
    <mergeCell ref="I568:J568"/>
    <mergeCell ref="K568:L568"/>
    <mergeCell ref="M568:N568"/>
    <mergeCell ref="O568:P568"/>
    <mergeCell ref="A567:B567"/>
    <mergeCell ref="C567:D567"/>
    <mergeCell ref="E567:F567"/>
    <mergeCell ref="G567:H567"/>
    <mergeCell ref="I567:J567"/>
    <mergeCell ref="K567:L567"/>
    <mergeCell ref="M565:N565"/>
    <mergeCell ref="O565:P565"/>
    <mergeCell ref="A566:B566"/>
    <mergeCell ref="C566:D566"/>
    <mergeCell ref="E566:F566"/>
    <mergeCell ref="G566:H566"/>
    <mergeCell ref="I566:J566"/>
    <mergeCell ref="K566:L566"/>
    <mergeCell ref="M566:N566"/>
    <mergeCell ref="O566:P566"/>
    <mergeCell ref="A565:B565"/>
    <mergeCell ref="C565:D565"/>
    <mergeCell ref="E565:F565"/>
    <mergeCell ref="G565:H565"/>
    <mergeCell ref="I565:J565"/>
    <mergeCell ref="K565:L565"/>
    <mergeCell ref="M571:N571"/>
    <mergeCell ref="O571:P571"/>
    <mergeCell ref="A572:B572"/>
    <mergeCell ref="C572:D572"/>
    <mergeCell ref="E572:F572"/>
    <mergeCell ref="G572:H572"/>
    <mergeCell ref="I572:J572"/>
    <mergeCell ref="K572:L572"/>
    <mergeCell ref="M572:N572"/>
    <mergeCell ref="O572:P572"/>
    <mergeCell ref="A571:B571"/>
    <mergeCell ref="C571:D571"/>
    <mergeCell ref="E571:F571"/>
    <mergeCell ref="G571:H571"/>
    <mergeCell ref="I571:J571"/>
    <mergeCell ref="K571:L571"/>
    <mergeCell ref="M569:N569"/>
    <mergeCell ref="O569:P569"/>
    <mergeCell ref="A570:B570"/>
    <mergeCell ref="C570:D570"/>
    <mergeCell ref="E570:F570"/>
    <mergeCell ref="G570:H570"/>
    <mergeCell ref="I570:J570"/>
    <mergeCell ref="K570:L570"/>
    <mergeCell ref="M570:N570"/>
    <mergeCell ref="O570:P570"/>
    <mergeCell ref="A569:B569"/>
    <mergeCell ref="C569:D569"/>
    <mergeCell ref="E569:F569"/>
    <mergeCell ref="G569:H569"/>
    <mergeCell ref="I569:J569"/>
    <mergeCell ref="K569:L569"/>
    <mergeCell ref="M575:N575"/>
    <mergeCell ref="O575:P575"/>
    <mergeCell ref="A576:B576"/>
    <mergeCell ref="A577:P577"/>
    <mergeCell ref="A578:P578"/>
    <mergeCell ref="A580:P580"/>
    <mergeCell ref="A575:B575"/>
    <mergeCell ref="C575:D575"/>
    <mergeCell ref="E575:F575"/>
    <mergeCell ref="G575:H575"/>
    <mergeCell ref="I575:J575"/>
    <mergeCell ref="K575:L575"/>
    <mergeCell ref="M573:N573"/>
    <mergeCell ref="O573:P573"/>
    <mergeCell ref="A574:B574"/>
    <mergeCell ref="C574:D574"/>
    <mergeCell ref="E574:F574"/>
    <mergeCell ref="G574:H574"/>
    <mergeCell ref="I574:J574"/>
    <mergeCell ref="K574:L574"/>
    <mergeCell ref="M574:N574"/>
    <mergeCell ref="O574:P574"/>
    <mergeCell ref="A573:B573"/>
    <mergeCell ref="C573:D573"/>
    <mergeCell ref="E573:F573"/>
    <mergeCell ref="G573:H573"/>
    <mergeCell ref="I573:J573"/>
    <mergeCell ref="K573:L573"/>
    <mergeCell ref="A591:D591"/>
    <mergeCell ref="G591:H591"/>
    <mergeCell ref="I591:J591"/>
    <mergeCell ref="K591:L591"/>
    <mergeCell ref="A593:B593"/>
    <mergeCell ref="C593:D593"/>
    <mergeCell ref="E593:F593"/>
    <mergeCell ref="G593:H593"/>
    <mergeCell ref="I593:J593"/>
    <mergeCell ref="K593:L593"/>
    <mergeCell ref="A589:C589"/>
    <mergeCell ref="E589:G589"/>
    <mergeCell ref="A590:D590"/>
    <mergeCell ref="G590:H590"/>
    <mergeCell ref="I590:J590"/>
    <mergeCell ref="K590:L590"/>
    <mergeCell ref="A581:P581"/>
    <mergeCell ref="A583:P583"/>
    <mergeCell ref="A584:P584"/>
    <mergeCell ref="A586:N586"/>
    <mergeCell ref="A588:C588"/>
    <mergeCell ref="E588:I588"/>
    <mergeCell ref="M595:N595"/>
    <mergeCell ref="O595:P595"/>
    <mergeCell ref="A596:B596"/>
    <mergeCell ref="C596:D596"/>
    <mergeCell ref="E596:F596"/>
    <mergeCell ref="G596:H596"/>
    <mergeCell ref="I596:J596"/>
    <mergeCell ref="K596:L596"/>
    <mergeCell ref="M596:N596"/>
    <mergeCell ref="O596:P596"/>
    <mergeCell ref="A595:B595"/>
    <mergeCell ref="C595:D595"/>
    <mergeCell ref="E595:F595"/>
    <mergeCell ref="G595:H595"/>
    <mergeCell ref="I595:J595"/>
    <mergeCell ref="K595:L595"/>
    <mergeCell ref="M593:N593"/>
    <mergeCell ref="O593:P593"/>
    <mergeCell ref="A594:B594"/>
    <mergeCell ref="C594:D594"/>
    <mergeCell ref="E594:F594"/>
    <mergeCell ref="G594:H594"/>
    <mergeCell ref="I594:J594"/>
    <mergeCell ref="K594:L594"/>
    <mergeCell ref="M594:N594"/>
    <mergeCell ref="O594:P594"/>
    <mergeCell ref="M599:N599"/>
    <mergeCell ref="O599:P599"/>
    <mergeCell ref="A600:B600"/>
    <mergeCell ref="C600:D600"/>
    <mergeCell ref="E600:F600"/>
    <mergeCell ref="G600:H600"/>
    <mergeCell ref="I600:J600"/>
    <mergeCell ref="K600:L600"/>
    <mergeCell ref="M600:N600"/>
    <mergeCell ref="O600:P600"/>
    <mergeCell ref="A599:B599"/>
    <mergeCell ref="C599:D599"/>
    <mergeCell ref="E599:F599"/>
    <mergeCell ref="G599:H599"/>
    <mergeCell ref="I599:J599"/>
    <mergeCell ref="K599:L599"/>
    <mergeCell ref="M597:N597"/>
    <mergeCell ref="O597:P597"/>
    <mergeCell ref="A598:B598"/>
    <mergeCell ref="C598:D598"/>
    <mergeCell ref="E598:F598"/>
    <mergeCell ref="G598:H598"/>
    <mergeCell ref="I598:J598"/>
    <mergeCell ref="K598:L598"/>
    <mergeCell ref="M598:N598"/>
    <mergeCell ref="O598:P598"/>
    <mergeCell ref="A597:B597"/>
    <mergeCell ref="C597:D597"/>
    <mergeCell ref="E597:F597"/>
    <mergeCell ref="G597:H597"/>
    <mergeCell ref="I597:J597"/>
    <mergeCell ref="K597:L597"/>
    <mergeCell ref="M603:N603"/>
    <mergeCell ref="O603:P603"/>
    <mergeCell ref="A604:B604"/>
    <mergeCell ref="C604:D604"/>
    <mergeCell ref="E604:F604"/>
    <mergeCell ref="G604:H604"/>
    <mergeCell ref="I604:J604"/>
    <mergeCell ref="K604:L604"/>
    <mergeCell ref="M604:N604"/>
    <mergeCell ref="O604:P604"/>
    <mergeCell ref="A603:B603"/>
    <mergeCell ref="C603:D603"/>
    <mergeCell ref="E603:F603"/>
    <mergeCell ref="G603:H603"/>
    <mergeCell ref="I603:J603"/>
    <mergeCell ref="K603:L603"/>
    <mergeCell ref="M601:N601"/>
    <mergeCell ref="O601:P601"/>
    <mergeCell ref="A602:B602"/>
    <mergeCell ref="C602:D602"/>
    <mergeCell ref="E602:F602"/>
    <mergeCell ref="G602:H602"/>
    <mergeCell ref="I602:J602"/>
    <mergeCell ref="K602:L602"/>
    <mergeCell ref="M602:N602"/>
    <mergeCell ref="O602:P602"/>
    <mergeCell ref="A601:B601"/>
    <mergeCell ref="C601:D601"/>
    <mergeCell ref="E601:F601"/>
    <mergeCell ref="G601:H601"/>
    <mergeCell ref="I601:J601"/>
    <mergeCell ref="K601:L601"/>
    <mergeCell ref="M607:N607"/>
    <mergeCell ref="O607:P607"/>
    <mergeCell ref="A609:B609"/>
    <mergeCell ref="A610:P610"/>
    <mergeCell ref="A611:P611"/>
    <mergeCell ref="A612:P612"/>
    <mergeCell ref="A607:B607"/>
    <mergeCell ref="C607:D607"/>
    <mergeCell ref="E607:F607"/>
    <mergeCell ref="G607:H607"/>
    <mergeCell ref="I607:J607"/>
    <mergeCell ref="K607:L607"/>
    <mergeCell ref="M605:N605"/>
    <mergeCell ref="O605:P605"/>
    <mergeCell ref="A606:B606"/>
    <mergeCell ref="C606:D606"/>
    <mergeCell ref="E606:F606"/>
    <mergeCell ref="G606:H606"/>
    <mergeCell ref="I606:J606"/>
    <mergeCell ref="K606:L606"/>
    <mergeCell ref="M606:N606"/>
    <mergeCell ref="O606:P606"/>
    <mergeCell ref="A605:B605"/>
    <mergeCell ref="C605:D605"/>
    <mergeCell ref="E605:F605"/>
    <mergeCell ref="G605:H605"/>
    <mergeCell ref="I605:J605"/>
    <mergeCell ref="K605:L605"/>
    <mergeCell ref="A623:D623"/>
    <mergeCell ref="G623:H623"/>
    <mergeCell ref="I623:J623"/>
    <mergeCell ref="K623:L623"/>
    <mergeCell ref="A625:B625"/>
    <mergeCell ref="C625:D625"/>
    <mergeCell ref="E625:F625"/>
    <mergeCell ref="G625:H625"/>
    <mergeCell ref="I625:J625"/>
    <mergeCell ref="K625:L625"/>
    <mergeCell ref="A621:C621"/>
    <mergeCell ref="E621:G621"/>
    <mergeCell ref="A622:D622"/>
    <mergeCell ref="G622:H622"/>
    <mergeCell ref="I622:J622"/>
    <mergeCell ref="K622:L622"/>
    <mergeCell ref="A613:P613"/>
    <mergeCell ref="A615:P615"/>
    <mergeCell ref="A616:P616"/>
    <mergeCell ref="A618:N618"/>
    <mergeCell ref="A620:C620"/>
    <mergeCell ref="E620:I620"/>
    <mergeCell ref="M627:N627"/>
    <mergeCell ref="O627:P627"/>
    <mergeCell ref="A628:B628"/>
    <mergeCell ref="C628:D628"/>
    <mergeCell ref="E628:F628"/>
    <mergeCell ref="G628:H628"/>
    <mergeCell ref="I628:J628"/>
    <mergeCell ref="K628:L628"/>
    <mergeCell ref="M628:N628"/>
    <mergeCell ref="O628:P628"/>
    <mergeCell ref="A627:B627"/>
    <mergeCell ref="C627:D627"/>
    <mergeCell ref="E627:F627"/>
    <mergeCell ref="G627:H627"/>
    <mergeCell ref="I627:J627"/>
    <mergeCell ref="K627:L627"/>
    <mergeCell ref="M625:N625"/>
    <mergeCell ref="O625:P625"/>
    <mergeCell ref="A626:B626"/>
    <mergeCell ref="C626:D626"/>
    <mergeCell ref="E626:F626"/>
    <mergeCell ref="G626:H626"/>
    <mergeCell ref="I626:J626"/>
    <mergeCell ref="K626:L626"/>
    <mergeCell ref="M626:N626"/>
    <mergeCell ref="O626:P626"/>
    <mergeCell ref="M631:N631"/>
    <mergeCell ref="O631:P631"/>
    <mergeCell ref="A632:B632"/>
    <mergeCell ref="C632:D632"/>
    <mergeCell ref="E632:F632"/>
    <mergeCell ref="G632:H632"/>
    <mergeCell ref="I632:J632"/>
    <mergeCell ref="K632:L632"/>
    <mergeCell ref="M632:N632"/>
    <mergeCell ref="O632:P632"/>
    <mergeCell ref="A631:B631"/>
    <mergeCell ref="C631:D631"/>
    <mergeCell ref="E631:F631"/>
    <mergeCell ref="G631:H631"/>
    <mergeCell ref="I631:J631"/>
    <mergeCell ref="K631:L631"/>
    <mergeCell ref="M629:N629"/>
    <mergeCell ref="O629:P629"/>
    <mergeCell ref="A630:B630"/>
    <mergeCell ref="C630:D630"/>
    <mergeCell ref="E630:F630"/>
    <mergeCell ref="G630:H630"/>
    <mergeCell ref="I630:J630"/>
    <mergeCell ref="K630:L630"/>
    <mergeCell ref="M630:N630"/>
    <mergeCell ref="O630:P630"/>
    <mergeCell ref="A629:B629"/>
    <mergeCell ref="C629:D629"/>
    <mergeCell ref="E629:F629"/>
    <mergeCell ref="G629:H629"/>
    <mergeCell ref="I629:J629"/>
    <mergeCell ref="K629:L629"/>
    <mergeCell ref="M635:N635"/>
    <mergeCell ref="O635:P635"/>
    <mergeCell ref="A636:B636"/>
    <mergeCell ref="C636:D636"/>
    <mergeCell ref="E636:F636"/>
    <mergeCell ref="G636:H636"/>
    <mergeCell ref="I636:J636"/>
    <mergeCell ref="K636:L636"/>
    <mergeCell ref="M636:N636"/>
    <mergeCell ref="O636:P636"/>
    <mergeCell ref="A635:B635"/>
    <mergeCell ref="C635:D635"/>
    <mergeCell ref="E635:F635"/>
    <mergeCell ref="G635:H635"/>
    <mergeCell ref="I635:J635"/>
    <mergeCell ref="K635:L635"/>
    <mergeCell ref="M633:N633"/>
    <mergeCell ref="O633:P633"/>
    <mergeCell ref="A634:B634"/>
    <mergeCell ref="C634:D634"/>
    <mergeCell ref="E634:F634"/>
    <mergeCell ref="G634:H634"/>
    <mergeCell ref="I634:J634"/>
    <mergeCell ref="K634:L634"/>
    <mergeCell ref="M634:N634"/>
    <mergeCell ref="O634:P634"/>
    <mergeCell ref="A633:B633"/>
    <mergeCell ref="C633:D633"/>
    <mergeCell ref="E633:F633"/>
    <mergeCell ref="G633:H633"/>
    <mergeCell ref="I633:J633"/>
    <mergeCell ref="K633:L633"/>
    <mergeCell ref="M639:N639"/>
    <mergeCell ref="O639:P639"/>
    <mergeCell ref="A641:B641"/>
    <mergeCell ref="A642:P642"/>
    <mergeCell ref="A643:P643"/>
    <mergeCell ref="A644:P644"/>
    <mergeCell ref="A639:B639"/>
    <mergeCell ref="C639:D639"/>
    <mergeCell ref="E639:F639"/>
    <mergeCell ref="G639:H639"/>
    <mergeCell ref="I639:J639"/>
    <mergeCell ref="K639:L639"/>
    <mergeCell ref="M637:N637"/>
    <mergeCell ref="O637:P637"/>
    <mergeCell ref="A638:B638"/>
    <mergeCell ref="C638:D638"/>
    <mergeCell ref="E638:F638"/>
    <mergeCell ref="G638:H638"/>
    <mergeCell ref="I638:J638"/>
    <mergeCell ref="K638:L638"/>
    <mergeCell ref="M638:N638"/>
    <mergeCell ref="O638:P638"/>
    <mergeCell ref="A637:B637"/>
    <mergeCell ref="C637:D637"/>
    <mergeCell ref="E637:F637"/>
    <mergeCell ref="G637:H637"/>
    <mergeCell ref="I637:J637"/>
    <mergeCell ref="K637:L637"/>
    <mergeCell ref="A655:D655"/>
    <mergeCell ref="G655:H655"/>
    <mergeCell ref="I655:J655"/>
    <mergeCell ref="K655:L655"/>
    <mergeCell ref="A657:B657"/>
    <mergeCell ref="C657:D657"/>
    <mergeCell ref="E657:F657"/>
    <mergeCell ref="G657:H657"/>
    <mergeCell ref="I657:J657"/>
    <mergeCell ref="K657:L657"/>
    <mergeCell ref="A653:C653"/>
    <mergeCell ref="E653:G653"/>
    <mergeCell ref="A654:D654"/>
    <mergeCell ref="G654:H654"/>
    <mergeCell ref="I654:J654"/>
    <mergeCell ref="K654:L654"/>
    <mergeCell ref="A645:P645"/>
    <mergeCell ref="A647:P647"/>
    <mergeCell ref="A648:P648"/>
    <mergeCell ref="A650:N650"/>
    <mergeCell ref="A652:C652"/>
    <mergeCell ref="E652:I652"/>
    <mergeCell ref="M659:N659"/>
    <mergeCell ref="O659:P659"/>
    <mergeCell ref="A660:B660"/>
    <mergeCell ref="C660:D660"/>
    <mergeCell ref="E660:F660"/>
    <mergeCell ref="G660:H660"/>
    <mergeCell ref="I660:J660"/>
    <mergeCell ref="K660:L660"/>
    <mergeCell ref="M660:N660"/>
    <mergeCell ref="O660:P660"/>
    <mergeCell ref="A659:B659"/>
    <mergeCell ref="C659:D659"/>
    <mergeCell ref="E659:F659"/>
    <mergeCell ref="G659:H659"/>
    <mergeCell ref="I659:J659"/>
    <mergeCell ref="K659:L659"/>
    <mergeCell ref="M657:N657"/>
    <mergeCell ref="O657:P657"/>
    <mergeCell ref="A658:B658"/>
    <mergeCell ref="C658:D658"/>
    <mergeCell ref="E658:F658"/>
    <mergeCell ref="G658:H658"/>
    <mergeCell ref="I658:J658"/>
    <mergeCell ref="K658:L658"/>
    <mergeCell ref="M658:N658"/>
    <mergeCell ref="O658:P658"/>
    <mergeCell ref="M663:N663"/>
    <mergeCell ref="O663:P663"/>
    <mergeCell ref="A664:B664"/>
    <mergeCell ref="C664:D664"/>
    <mergeCell ref="E664:F664"/>
    <mergeCell ref="G664:H664"/>
    <mergeCell ref="I664:J664"/>
    <mergeCell ref="K664:L664"/>
    <mergeCell ref="M664:N664"/>
    <mergeCell ref="O664:P664"/>
    <mergeCell ref="A663:B663"/>
    <mergeCell ref="C663:D663"/>
    <mergeCell ref="E663:F663"/>
    <mergeCell ref="G663:H663"/>
    <mergeCell ref="I663:J663"/>
    <mergeCell ref="K663:L663"/>
    <mergeCell ref="M661:N661"/>
    <mergeCell ref="O661:P661"/>
    <mergeCell ref="A662:B662"/>
    <mergeCell ref="C662:D662"/>
    <mergeCell ref="E662:F662"/>
    <mergeCell ref="G662:H662"/>
    <mergeCell ref="I662:J662"/>
    <mergeCell ref="K662:L662"/>
    <mergeCell ref="M662:N662"/>
    <mergeCell ref="O662:P662"/>
    <mergeCell ref="A661:B661"/>
    <mergeCell ref="C661:D661"/>
    <mergeCell ref="E661:F661"/>
    <mergeCell ref="G661:H661"/>
    <mergeCell ref="I661:J661"/>
    <mergeCell ref="K661:L661"/>
    <mergeCell ref="M667:N667"/>
    <mergeCell ref="O667:P667"/>
    <mergeCell ref="A668:B668"/>
    <mergeCell ref="C668:D668"/>
    <mergeCell ref="E668:F668"/>
    <mergeCell ref="G668:H668"/>
    <mergeCell ref="I668:J668"/>
    <mergeCell ref="K668:L668"/>
    <mergeCell ref="M668:N668"/>
    <mergeCell ref="O668:P668"/>
    <mergeCell ref="A667:B667"/>
    <mergeCell ref="C667:D667"/>
    <mergeCell ref="E667:F667"/>
    <mergeCell ref="G667:H667"/>
    <mergeCell ref="I667:J667"/>
    <mergeCell ref="K667:L667"/>
    <mergeCell ref="M665:N665"/>
    <mergeCell ref="O665:P665"/>
    <mergeCell ref="A666:B666"/>
    <mergeCell ref="C666:D666"/>
    <mergeCell ref="E666:F666"/>
    <mergeCell ref="G666:H666"/>
    <mergeCell ref="I666:J666"/>
    <mergeCell ref="K666:L666"/>
    <mergeCell ref="M666:N666"/>
    <mergeCell ref="O666:P666"/>
    <mergeCell ref="A665:B665"/>
    <mergeCell ref="C665:D665"/>
    <mergeCell ref="E665:F665"/>
    <mergeCell ref="G665:H665"/>
    <mergeCell ref="I665:J665"/>
    <mergeCell ref="K665:L665"/>
    <mergeCell ref="A685:C685"/>
    <mergeCell ref="E685:G685"/>
    <mergeCell ref="A686:D686"/>
    <mergeCell ref="G686:H686"/>
    <mergeCell ref="I686:J686"/>
    <mergeCell ref="K686:L686"/>
    <mergeCell ref="A679:P679"/>
    <mergeCell ref="A680:P680"/>
    <mergeCell ref="A682:N682"/>
    <mergeCell ref="A684:C684"/>
    <mergeCell ref="E684:I684"/>
    <mergeCell ref="A672:B672"/>
    <mergeCell ref="A673:P673"/>
    <mergeCell ref="A674:P674"/>
    <mergeCell ref="M669:N669"/>
    <mergeCell ref="O669:P669"/>
    <mergeCell ref="A670:B670"/>
    <mergeCell ref="C670:D670"/>
    <mergeCell ref="E670:F670"/>
    <mergeCell ref="G670:H670"/>
    <mergeCell ref="I670:J670"/>
    <mergeCell ref="K670:L670"/>
    <mergeCell ref="M670:N670"/>
    <mergeCell ref="O670:P670"/>
    <mergeCell ref="A669:B669"/>
    <mergeCell ref="C669:D669"/>
    <mergeCell ref="E669:F669"/>
    <mergeCell ref="G669:H669"/>
    <mergeCell ref="I669:J669"/>
    <mergeCell ref="K669:L669"/>
    <mergeCell ref="M689:N689"/>
    <mergeCell ref="O689:P689"/>
    <mergeCell ref="A690:B690"/>
    <mergeCell ref="C690:D690"/>
    <mergeCell ref="E690:F690"/>
    <mergeCell ref="G690:H690"/>
    <mergeCell ref="I690:J690"/>
    <mergeCell ref="K690:L690"/>
    <mergeCell ref="M690:N690"/>
    <mergeCell ref="O690:P690"/>
    <mergeCell ref="A687:D687"/>
    <mergeCell ref="G687:H687"/>
    <mergeCell ref="I687:J687"/>
    <mergeCell ref="K687:L687"/>
    <mergeCell ref="A689:B689"/>
    <mergeCell ref="C689:D689"/>
    <mergeCell ref="E689:F689"/>
    <mergeCell ref="G689:H689"/>
    <mergeCell ref="I689:J689"/>
    <mergeCell ref="K689:L689"/>
    <mergeCell ref="M693:N693"/>
    <mergeCell ref="O693:P693"/>
    <mergeCell ref="A694:B694"/>
    <mergeCell ref="C694:D694"/>
    <mergeCell ref="E694:F694"/>
    <mergeCell ref="G694:H694"/>
    <mergeCell ref="I694:J694"/>
    <mergeCell ref="K694:L694"/>
    <mergeCell ref="M694:N694"/>
    <mergeCell ref="O694:P694"/>
    <mergeCell ref="A693:B693"/>
    <mergeCell ref="C693:D693"/>
    <mergeCell ref="E693:F693"/>
    <mergeCell ref="G693:H693"/>
    <mergeCell ref="I693:J693"/>
    <mergeCell ref="K693:L693"/>
    <mergeCell ref="M691:N691"/>
    <mergeCell ref="O691:P691"/>
    <mergeCell ref="A692:B692"/>
    <mergeCell ref="C692:D692"/>
    <mergeCell ref="E692:F692"/>
    <mergeCell ref="G692:H692"/>
    <mergeCell ref="I692:J692"/>
    <mergeCell ref="K692:L692"/>
    <mergeCell ref="M692:N692"/>
    <mergeCell ref="O692:P692"/>
    <mergeCell ref="A691:B691"/>
    <mergeCell ref="C691:D691"/>
    <mergeCell ref="E691:F691"/>
    <mergeCell ref="G691:H691"/>
    <mergeCell ref="I691:J691"/>
    <mergeCell ref="K691:L691"/>
    <mergeCell ref="M697:N697"/>
    <mergeCell ref="O697:P697"/>
    <mergeCell ref="A698:B698"/>
    <mergeCell ref="C698:D698"/>
    <mergeCell ref="E698:F698"/>
    <mergeCell ref="G698:H698"/>
    <mergeCell ref="I698:J698"/>
    <mergeCell ref="K698:L698"/>
    <mergeCell ref="M698:N698"/>
    <mergeCell ref="O698:P698"/>
    <mergeCell ref="A697:B697"/>
    <mergeCell ref="C697:D697"/>
    <mergeCell ref="E697:F697"/>
    <mergeCell ref="G697:H697"/>
    <mergeCell ref="I697:J697"/>
    <mergeCell ref="K697:L697"/>
    <mergeCell ref="M695:N695"/>
    <mergeCell ref="O695:P695"/>
    <mergeCell ref="A696:B696"/>
    <mergeCell ref="C696:D696"/>
    <mergeCell ref="E696:F696"/>
    <mergeCell ref="G696:H696"/>
    <mergeCell ref="I696:J696"/>
    <mergeCell ref="K696:L696"/>
    <mergeCell ref="M696:N696"/>
    <mergeCell ref="O696:P696"/>
    <mergeCell ref="A695:B695"/>
    <mergeCell ref="C695:D695"/>
    <mergeCell ref="E695:F695"/>
    <mergeCell ref="G695:H695"/>
    <mergeCell ref="I695:J695"/>
    <mergeCell ref="K695:L695"/>
    <mergeCell ref="M701:N701"/>
    <mergeCell ref="O701:P701"/>
    <mergeCell ref="A702:B702"/>
    <mergeCell ref="C702:D702"/>
    <mergeCell ref="E702:F702"/>
    <mergeCell ref="G702:H702"/>
    <mergeCell ref="I702:J702"/>
    <mergeCell ref="K702:L702"/>
    <mergeCell ref="M702:N702"/>
    <mergeCell ref="O702:P702"/>
    <mergeCell ref="A701:B701"/>
    <mergeCell ref="C701:D701"/>
    <mergeCell ref="E701:F701"/>
    <mergeCell ref="G701:H701"/>
    <mergeCell ref="I701:J701"/>
    <mergeCell ref="K701:L701"/>
    <mergeCell ref="M699:N699"/>
    <mergeCell ref="O699:P699"/>
    <mergeCell ref="A700:B700"/>
    <mergeCell ref="C700:D700"/>
    <mergeCell ref="E700:F700"/>
    <mergeCell ref="G700:H700"/>
    <mergeCell ref="I700:J700"/>
    <mergeCell ref="K700:L700"/>
    <mergeCell ref="M700:N700"/>
    <mergeCell ref="O700:P700"/>
    <mergeCell ref="A699:B699"/>
    <mergeCell ref="C699:D699"/>
    <mergeCell ref="E699:F699"/>
    <mergeCell ref="G699:H699"/>
    <mergeCell ref="I699:J699"/>
    <mergeCell ref="K699:L699"/>
    <mergeCell ref="A749:C749"/>
    <mergeCell ref="E749:G749"/>
    <mergeCell ref="A750:D750"/>
    <mergeCell ref="G750:H750"/>
    <mergeCell ref="I750:J750"/>
    <mergeCell ref="K750:L750"/>
    <mergeCell ref="A739:P739"/>
    <mergeCell ref="A743:P743"/>
    <mergeCell ref="A744:P744"/>
    <mergeCell ref="A746:N746"/>
    <mergeCell ref="A748:C748"/>
    <mergeCell ref="E748:I748"/>
    <mergeCell ref="M703:N703"/>
    <mergeCell ref="O703:P703"/>
    <mergeCell ref="A705:B705"/>
    <mergeCell ref="A706:P706"/>
    <mergeCell ref="A707:P707"/>
    <mergeCell ref="A708:P708"/>
    <mergeCell ref="A703:B703"/>
    <mergeCell ref="C703:D703"/>
    <mergeCell ref="E703:F703"/>
    <mergeCell ref="G703:H703"/>
    <mergeCell ref="I703:J703"/>
    <mergeCell ref="K703:L703"/>
    <mergeCell ref="A721:B721"/>
    <mergeCell ref="C721:D721"/>
    <mergeCell ref="E721:F721"/>
    <mergeCell ref="G721:H721"/>
    <mergeCell ref="I721:J721"/>
    <mergeCell ref="K721:L721"/>
    <mergeCell ref="M721:N721"/>
    <mergeCell ref="O721:P721"/>
    <mergeCell ref="M753:N753"/>
    <mergeCell ref="O753:P753"/>
    <mergeCell ref="A754:B754"/>
    <mergeCell ref="C754:D754"/>
    <mergeCell ref="E754:F754"/>
    <mergeCell ref="G754:H754"/>
    <mergeCell ref="I754:J754"/>
    <mergeCell ref="K754:L754"/>
    <mergeCell ref="M754:N754"/>
    <mergeCell ref="O754:P754"/>
    <mergeCell ref="A751:D751"/>
    <mergeCell ref="G751:H751"/>
    <mergeCell ref="I751:J751"/>
    <mergeCell ref="K751:L751"/>
    <mergeCell ref="A753:B753"/>
    <mergeCell ref="C753:D753"/>
    <mergeCell ref="E753:F753"/>
    <mergeCell ref="G753:H753"/>
    <mergeCell ref="I753:J753"/>
    <mergeCell ref="K753:L753"/>
    <mergeCell ref="M757:N757"/>
    <mergeCell ref="O757:P757"/>
    <mergeCell ref="A758:B758"/>
    <mergeCell ref="C758:D758"/>
    <mergeCell ref="E758:F758"/>
    <mergeCell ref="G758:H758"/>
    <mergeCell ref="I758:J758"/>
    <mergeCell ref="K758:L758"/>
    <mergeCell ref="M758:N758"/>
    <mergeCell ref="O758:P758"/>
    <mergeCell ref="A757:B757"/>
    <mergeCell ref="C757:D757"/>
    <mergeCell ref="E757:F757"/>
    <mergeCell ref="G757:H757"/>
    <mergeCell ref="I757:J757"/>
    <mergeCell ref="K757:L757"/>
    <mergeCell ref="M755:N755"/>
    <mergeCell ref="O755:P755"/>
    <mergeCell ref="A756:B756"/>
    <mergeCell ref="C756:D756"/>
    <mergeCell ref="E756:F756"/>
    <mergeCell ref="G756:H756"/>
    <mergeCell ref="I756:J756"/>
    <mergeCell ref="K756:L756"/>
    <mergeCell ref="M756:N756"/>
    <mergeCell ref="O756:P756"/>
    <mergeCell ref="A755:B755"/>
    <mergeCell ref="C755:D755"/>
    <mergeCell ref="E755:F755"/>
    <mergeCell ref="G755:H755"/>
    <mergeCell ref="I755:J755"/>
    <mergeCell ref="K755:L755"/>
    <mergeCell ref="M761:N761"/>
    <mergeCell ref="O761:P761"/>
    <mergeCell ref="A762:B762"/>
    <mergeCell ref="C762:D762"/>
    <mergeCell ref="E762:F762"/>
    <mergeCell ref="G762:H762"/>
    <mergeCell ref="I762:J762"/>
    <mergeCell ref="K762:L762"/>
    <mergeCell ref="M762:N762"/>
    <mergeCell ref="O762:P762"/>
    <mergeCell ref="A761:B761"/>
    <mergeCell ref="C761:D761"/>
    <mergeCell ref="E761:F761"/>
    <mergeCell ref="G761:H761"/>
    <mergeCell ref="I761:J761"/>
    <mergeCell ref="K761:L761"/>
    <mergeCell ref="M759:N759"/>
    <mergeCell ref="O759:P759"/>
    <mergeCell ref="A760:B760"/>
    <mergeCell ref="C760:D760"/>
    <mergeCell ref="E760:F760"/>
    <mergeCell ref="G760:H760"/>
    <mergeCell ref="I760:J760"/>
    <mergeCell ref="K760:L760"/>
    <mergeCell ref="M760:N760"/>
    <mergeCell ref="O760:P760"/>
    <mergeCell ref="A759:B759"/>
    <mergeCell ref="C759:D759"/>
    <mergeCell ref="E759:F759"/>
    <mergeCell ref="G759:H759"/>
    <mergeCell ref="I759:J759"/>
    <mergeCell ref="K759:L759"/>
    <mergeCell ref="M765:N765"/>
    <mergeCell ref="O765:P765"/>
    <mergeCell ref="A766:B766"/>
    <mergeCell ref="C766:D766"/>
    <mergeCell ref="E766:F766"/>
    <mergeCell ref="G766:H766"/>
    <mergeCell ref="I766:J766"/>
    <mergeCell ref="K766:L766"/>
    <mergeCell ref="M766:N766"/>
    <mergeCell ref="O766:P766"/>
    <mergeCell ref="A765:B765"/>
    <mergeCell ref="C765:D765"/>
    <mergeCell ref="E765:F765"/>
    <mergeCell ref="G765:H765"/>
    <mergeCell ref="I765:J765"/>
    <mergeCell ref="K765:L765"/>
    <mergeCell ref="M763:N763"/>
    <mergeCell ref="O763:P763"/>
    <mergeCell ref="A764:B764"/>
    <mergeCell ref="C764:D764"/>
    <mergeCell ref="E764:F764"/>
    <mergeCell ref="G764:H764"/>
    <mergeCell ref="I764:J764"/>
    <mergeCell ref="K764:L764"/>
    <mergeCell ref="M764:N764"/>
    <mergeCell ref="O764:P764"/>
    <mergeCell ref="A763:B763"/>
    <mergeCell ref="C763:D763"/>
    <mergeCell ref="E763:F763"/>
    <mergeCell ref="G763:H763"/>
    <mergeCell ref="I763:J763"/>
    <mergeCell ref="K763:L763"/>
    <mergeCell ref="A781:C781"/>
    <mergeCell ref="E781:G781"/>
    <mergeCell ref="A782:D782"/>
    <mergeCell ref="G782:H782"/>
    <mergeCell ref="I782:J782"/>
    <mergeCell ref="K782:L782"/>
    <mergeCell ref="A773:P773"/>
    <mergeCell ref="A775:P775"/>
    <mergeCell ref="A776:P776"/>
    <mergeCell ref="A778:N778"/>
    <mergeCell ref="A780:C780"/>
    <mergeCell ref="M767:N767"/>
    <mergeCell ref="O767:P767"/>
    <mergeCell ref="A769:B769"/>
    <mergeCell ref="A770:P770"/>
    <mergeCell ref="A771:P771"/>
    <mergeCell ref="A772:P772"/>
    <mergeCell ref="A767:B767"/>
    <mergeCell ref="C767:D767"/>
    <mergeCell ref="E767:F767"/>
    <mergeCell ref="G767:H767"/>
    <mergeCell ref="I767:J767"/>
    <mergeCell ref="K767:L767"/>
    <mergeCell ref="M785:N785"/>
    <mergeCell ref="O785:P785"/>
    <mergeCell ref="A786:B786"/>
    <mergeCell ref="C786:D786"/>
    <mergeCell ref="E786:F786"/>
    <mergeCell ref="G786:H786"/>
    <mergeCell ref="I786:J786"/>
    <mergeCell ref="K786:L786"/>
    <mergeCell ref="M786:N786"/>
    <mergeCell ref="O786:P786"/>
    <mergeCell ref="A783:D783"/>
    <mergeCell ref="G783:H783"/>
    <mergeCell ref="I783:J783"/>
    <mergeCell ref="K783:L783"/>
    <mergeCell ref="A785:B785"/>
    <mergeCell ref="C785:D785"/>
    <mergeCell ref="E785:F785"/>
    <mergeCell ref="G785:H785"/>
    <mergeCell ref="I785:J785"/>
    <mergeCell ref="K785:L785"/>
    <mergeCell ref="M789:N789"/>
    <mergeCell ref="O789:P789"/>
    <mergeCell ref="A790:B790"/>
    <mergeCell ref="C790:D790"/>
    <mergeCell ref="E790:F790"/>
    <mergeCell ref="G790:H790"/>
    <mergeCell ref="I790:J790"/>
    <mergeCell ref="K790:L790"/>
    <mergeCell ref="M790:N790"/>
    <mergeCell ref="O790:P790"/>
    <mergeCell ref="A789:B789"/>
    <mergeCell ref="C789:D789"/>
    <mergeCell ref="E789:F789"/>
    <mergeCell ref="G789:H789"/>
    <mergeCell ref="I789:J789"/>
    <mergeCell ref="K789:L789"/>
    <mergeCell ref="M787:N787"/>
    <mergeCell ref="O787:P787"/>
    <mergeCell ref="A788:B788"/>
    <mergeCell ref="C788:D788"/>
    <mergeCell ref="E788:F788"/>
    <mergeCell ref="G788:H788"/>
    <mergeCell ref="I788:J788"/>
    <mergeCell ref="K788:L788"/>
    <mergeCell ref="M788:N788"/>
    <mergeCell ref="O788:P788"/>
    <mergeCell ref="A787:B787"/>
    <mergeCell ref="C787:D787"/>
    <mergeCell ref="E787:F787"/>
    <mergeCell ref="G787:H787"/>
    <mergeCell ref="I787:J787"/>
    <mergeCell ref="K787:L787"/>
    <mergeCell ref="M793:N793"/>
    <mergeCell ref="O793:P793"/>
    <mergeCell ref="A794:B794"/>
    <mergeCell ref="C794:D794"/>
    <mergeCell ref="E794:F794"/>
    <mergeCell ref="G794:H794"/>
    <mergeCell ref="I794:J794"/>
    <mergeCell ref="K794:L794"/>
    <mergeCell ref="M794:N794"/>
    <mergeCell ref="O794:P794"/>
    <mergeCell ref="A793:B793"/>
    <mergeCell ref="C793:D793"/>
    <mergeCell ref="E793:F793"/>
    <mergeCell ref="G793:H793"/>
    <mergeCell ref="I793:J793"/>
    <mergeCell ref="K793:L793"/>
    <mergeCell ref="M791:N791"/>
    <mergeCell ref="O791:P791"/>
    <mergeCell ref="A792:B792"/>
    <mergeCell ref="C792:D792"/>
    <mergeCell ref="E792:F792"/>
    <mergeCell ref="G792:H792"/>
    <mergeCell ref="I792:J792"/>
    <mergeCell ref="K792:L792"/>
    <mergeCell ref="M792:N792"/>
    <mergeCell ref="O792:P792"/>
    <mergeCell ref="A791:B791"/>
    <mergeCell ref="C791:D791"/>
    <mergeCell ref="E791:F791"/>
    <mergeCell ref="G791:H791"/>
    <mergeCell ref="I791:J791"/>
    <mergeCell ref="K791:L791"/>
    <mergeCell ref="M797:N797"/>
    <mergeCell ref="O797:P797"/>
    <mergeCell ref="A798:B798"/>
    <mergeCell ref="C798:D798"/>
    <mergeCell ref="E798:F798"/>
    <mergeCell ref="G798:H798"/>
    <mergeCell ref="I798:J798"/>
    <mergeCell ref="K798:L798"/>
    <mergeCell ref="M798:N798"/>
    <mergeCell ref="O798:P798"/>
    <mergeCell ref="A797:B797"/>
    <mergeCell ref="C797:D797"/>
    <mergeCell ref="E797:F797"/>
    <mergeCell ref="G797:H797"/>
    <mergeCell ref="I797:J797"/>
    <mergeCell ref="K797:L797"/>
    <mergeCell ref="M795:N795"/>
    <mergeCell ref="O795:P795"/>
    <mergeCell ref="A796:B796"/>
    <mergeCell ref="C796:D796"/>
    <mergeCell ref="E796:F796"/>
    <mergeCell ref="G796:H796"/>
    <mergeCell ref="I796:J796"/>
    <mergeCell ref="K796:L796"/>
    <mergeCell ref="M796:N796"/>
    <mergeCell ref="O796:P796"/>
    <mergeCell ref="A795:B795"/>
    <mergeCell ref="C795:D795"/>
    <mergeCell ref="E795:F795"/>
    <mergeCell ref="G795:H795"/>
    <mergeCell ref="I795:J795"/>
    <mergeCell ref="K795:L795"/>
    <mergeCell ref="A813:C813"/>
    <mergeCell ref="E813:G813"/>
    <mergeCell ref="A814:D814"/>
    <mergeCell ref="G814:H814"/>
    <mergeCell ref="I814:J814"/>
    <mergeCell ref="K814:L814"/>
    <mergeCell ref="A805:P805"/>
    <mergeCell ref="A807:P807"/>
    <mergeCell ref="A808:P808"/>
    <mergeCell ref="A810:N810"/>
    <mergeCell ref="A812:C812"/>
    <mergeCell ref="M799:N799"/>
    <mergeCell ref="O799:P799"/>
    <mergeCell ref="A801:B801"/>
    <mergeCell ref="A802:P802"/>
    <mergeCell ref="A803:P803"/>
    <mergeCell ref="A804:P804"/>
    <mergeCell ref="A799:B799"/>
    <mergeCell ref="C799:D799"/>
    <mergeCell ref="E799:F799"/>
    <mergeCell ref="G799:H799"/>
    <mergeCell ref="I799:J799"/>
    <mergeCell ref="K799:L799"/>
    <mergeCell ref="M817:N817"/>
    <mergeCell ref="O817:P817"/>
    <mergeCell ref="A818:B818"/>
    <mergeCell ref="C818:D818"/>
    <mergeCell ref="E818:F818"/>
    <mergeCell ref="G818:H818"/>
    <mergeCell ref="I818:J818"/>
    <mergeCell ref="K818:L818"/>
    <mergeCell ref="M818:N818"/>
    <mergeCell ref="O818:P818"/>
    <mergeCell ref="A815:D815"/>
    <mergeCell ref="G815:H815"/>
    <mergeCell ref="I815:J815"/>
    <mergeCell ref="K815:L815"/>
    <mergeCell ref="A817:B817"/>
    <mergeCell ref="C817:D817"/>
    <mergeCell ref="E817:F817"/>
    <mergeCell ref="G817:H817"/>
    <mergeCell ref="I817:J817"/>
    <mergeCell ref="K817:L817"/>
    <mergeCell ref="M821:N821"/>
    <mergeCell ref="O821:P821"/>
    <mergeCell ref="A822:B822"/>
    <mergeCell ref="C822:D822"/>
    <mergeCell ref="E822:F822"/>
    <mergeCell ref="G822:H822"/>
    <mergeCell ref="I822:J822"/>
    <mergeCell ref="K822:L822"/>
    <mergeCell ref="M822:N822"/>
    <mergeCell ref="O822:P822"/>
    <mergeCell ref="A821:B821"/>
    <mergeCell ref="C821:D821"/>
    <mergeCell ref="E821:F821"/>
    <mergeCell ref="G821:H821"/>
    <mergeCell ref="I821:J821"/>
    <mergeCell ref="K821:L821"/>
    <mergeCell ref="M819:N819"/>
    <mergeCell ref="O819:P819"/>
    <mergeCell ref="A820:B820"/>
    <mergeCell ref="C820:D820"/>
    <mergeCell ref="E820:F820"/>
    <mergeCell ref="G820:H820"/>
    <mergeCell ref="I820:J820"/>
    <mergeCell ref="K820:L820"/>
    <mergeCell ref="M820:N820"/>
    <mergeCell ref="O820:P820"/>
    <mergeCell ref="A819:B819"/>
    <mergeCell ref="C819:D819"/>
    <mergeCell ref="E819:F819"/>
    <mergeCell ref="G819:H819"/>
    <mergeCell ref="I819:J819"/>
    <mergeCell ref="K819:L819"/>
    <mergeCell ref="M825:N825"/>
    <mergeCell ref="O825:P825"/>
    <mergeCell ref="A826:B826"/>
    <mergeCell ref="C826:D826"/>
    <mergeCell ref="E826:F826"/>
    <mergeCell ref="G826:H826"/>
    <mergeCell ref="I826:J826"/>
    <mergeCell ref="K826:L826"/>
    <mergeCell ref="M826:N826"/>
    <mergeCell ref="O826:P826"/>
    <mergeCell ref="A825:B825"/>
    <mergeCell ref="C825:D825"/>
    <mergeCell ref="E825:F825"/>
    <mergeCell ref="G825:H825"/>
    <mergeCell ref="I825:J825"/>
    <mergeCell ref="K825:L825"/>
    <mergeCell ref="M823:N823"/>
    <mergeCell ref="O823:P823"/>
    <mergeCell ref="A824:B824"/>
    <mergeCell ref="C824:D824"/>
    <mergeCell ref="E824:F824"/>
    <mergeCell ref="G824:H824"/>
    <mergeCell ref="I824:J824"/>
    <mergeCell ref="K824:L824"/>
    <mergeCell ref="M824:N824"/>
    <mergeCell ref="O824:P824"/>
    <mergeCell ref="A823:B823"/>
    <mergeCell ref="C823:D823"/>
    <mergeCell ref="E823:F823"/>
    <mergeCell ref="G823:H823"/>
    <mergeCell ref="I823:J823"/>
    <mergeCell ref="K823:L823"/>
    <mergeCell ref="M829:N829"/>
    <mergeCell ref="O829:P829"/>
    <mergeCell ref="A830:B830"/>
    <mergeCell ref="C830:D830"/>
    <mergeCell ref="E830:F830"/>
    <mergeCell ref="G830:H830"/>
    <mergeCell ref="I830:J830"/>
    <mergeCell ref="K830:L830"/>
    <mergeCell ref="M830:N830"/>
    <mergeCell ref="O830:P830"/>
    <mergeCell ref="A829:B829"/>
    <mergeCell ref="C829:D829"/>
    <mergeCell ref="E829:F829"/>
    <mergeCell ref="G829:H829"/>
    <mergeCell ref="I829:J829"/>
    <mergeCell ref="K829:L829"/>
    <mergeCell ref="M827:N827"/>
    <mergeCell ref="O827:P827"/>
    <mergeCell ref="A828:B828"/>
    <mergeCell ref="C828:D828"/>
    <mergeCell ref="E828:F828"/>
    <mergeCell ref="G828:H828"/>
    <mergeCell ref="I828:J828"/>
    <mergeCell ref="K828:L828"/>
    <mergeCell ref="M828:N828"/>
    <mergeCell ref="O828:P828"/>
    <mergeCell ref="A827:B827"/>
    <mergeCell ref="C827:D827"/>
    <mergeCell ref="E827:F827"/>
    <mergeCell ref="G827:H827"/>
    <mergeCell ref="I827:J827"/>
    <mergeCell ref="K827:L827"/>
    <mergeCell ref="A847:C847"/>
    <mergeCell ref="E847:G847"/>
    <mergeCell ref="A848:D848"/>
    <mergeCell ref="G848:H848"/>
    <mergeCell ref="I848:J848"/>
    <mergeCell ref="K848:L848"/>
    <mergeCell ref="A837:P837"/>
    <mergeCell ref="A841:P841"/>
    <mergeCell ref="A842:P842"/>
    <mergeCell ref="A844:N844"/>
    <mergeCell ref="A846:C846"/>
    <mergeCell ref="M831:N831"/>
    <mergeCell ref="O831:P831"/>
    <mergeCell ref="A833:B833"/>
    <mergeCell ref="A834:P834"/>
    <mergeCell ref="A835:P835"/>
    <mergeCell ref="A836:P836"/>
    <mergeCell ref="A831:B831"/>
    <mergeCell ref="C831:D831"/>
    <mergeCell ref="E831:F831"/>
    <mergeCell ref="G831:H831"/>
    <mergeCell ref="I831:J831"/>
    <mergeCell ref="K831:L831"/>
    <mergeCell ref="M851:N851"/>
    <mergeCell ref="O851:P851"/>
    <mergeCell ref="A852:B852"/>
    <mergeCell ref="C852:D852"/>
    <mergeCell ref="E852:F852"/>
    <mergeCell ref="G852:H852"/>
    <mergeCell ref="I852:J852"/>
    <mergeCell ref="K852:L852"/>
    <mergeCell ref="M852:N852"/>
    <mergeCell ref="O852:P852"/>
    <mergeCell ref="A849:D849"/>
    <mergeCell ref="G849:H849"/>
    <mergeCell ref="I849:J849"/>
    <mergeCell ref="K849:L849"/>
    <mergeCell ref="A851:B851"/>
    <mergeCell ref="C851:D851"/>
    <mergeCell ref="E851:F851"/>
    <mergeCell ref="G851:H851"/>
    <mergeCell ref="I851:J851"/>
    <mergeCell ref="K851:L851"/>
    <mergeCell ref="M855:N855"/>
    <mergeCell ref="O855:P855"/>
    <mergeCell ref="A856:B856"/>
    <mergeCell ref="C856:D856"/>
    <mergeCell ref="E856:F856"/>
    <mergeCell ref="G856:H856"/>
    <mergeCell ref="I856:J856"/>
    <mergeCell ref="K856:L856"/>
    <mergeCell ref="M856:N856"/>
    <mergeCell ref="O856:P856"/>
    <mergeCell ref="A855:B855"/>
    <mergeCell ref="C855:D855"/>
    <mergeCell ref="E855:F855"/>
    <mergeCell ref="G855:H855"/>
    <mergeCell ref="I855:J855"/>
    <mergeCell ref="K855:L855"/>
    <mergeCell ref="M853:N853"/>
    <mergeCell ref="O853:P853"/>
    <mergeCell ref="A854:B854"/>
    <mergeCell ref="C854:D854"/>
    <mergeCell ref="E854:F854"/>
    <mergeCell ref="G854:H854"/>
    <mergeCell ref="I854:J854"/>
    <mergeCell ref="K854:L854"/>
    <mergeCell ref="M854:N854"/>
    <mergeCell ref="O854:P854"/>
    <mergeCell ref="A853:B853"/>
    <mergeCell ref="C853:D853"/>
    <mergeCell ref="E853:F853"/>
    <mergeCell ref="G853:H853"/>
    <mergeCell ref="I853:J853"/>
    <mergeCell ref="K853:L853"/>
    <mergeCell ref="M859:N859"/>
    <mergeCell ref="O859:P859"/>
    <mergeCell ref="A860:B860"/>
    <mergeCell ref="C860:D860"/>
    <mergeCell ref="E860:F860"/>
    <mergeCell ref="G860:H860"/>
    <mergeCell ref="I860:J860"/>
    <mergeCell ref="K860:L860"/>
    <mergeCell ref="M860:N860"/>
    <mergeCell ref="O860:P860"/>
    <mergeCell ref="A859:B859"/>
    <mergeCell ref="C859:D859"/>
    <mergeCell ref="E859:F859"/>
    <mergeCell ref="G859:H859"/>
    <mergeCell ref="I859:J859"/>
    <mergeCell ref="K859:L859"/>
    <mergeCell ref="M857:N857"/>
    <mergeCell ref="O857:P857"/>
    <mergeCell ref="A858:B858"/>
    <mergeCell ref="C858:D858"/>
    <mergeCell ref="E858:F858"/>
    <mergeCell ref="G858:H858"/>
    <mergeCell ref="I858:J858"/>
    <mergeCell ref="K858:L858"/>
    <mergeCell ref="M858:N858"/>
    <mergeCell ref="O858:P858"/>
    <mergeCell ref="A857:B857"/>
    <mergeCell ref="C857:D857"/>
    <mergeCell ref="E857:F857"/>
    <mergeCell ref="G857:H857"/>
    <mergeCell ref="I857:J857"/>
    <mergeCell ref="K857:L857"/>
    <mergeCell ref="M863:N863"/>
    <mergeCell ref="O863:P863"/>
    <mergeCell ref="A864:B864"/>
    <mergeCell ref="C864:D864"/>
    <mergeCell ref="E864:F864"/>
    <mergeCell ref="G864:H864"/>
    <mergeCell ref="I864:J864"/>
    <mergeCell ref="K864:L864"/>
    <mergeCell ref="M864:N864"/>
    <mergeCell ref="O864:P864"/>
    <mergeCell ref="A863:B863"/>
    <mergeCell ref="C863:D863"/>
    <mergeCell ref="E863:F863"/>
    <mergeCell ref="G863:H863"/>
    <mergeCell ref="I863:J863"/>
    <mergeCell ref="K863:L863"/>
    <mergeCell ref="M861:N861"/>
    <mergeCell ref="O861:P861"/>
    <mergeCell ref="A862:B862"/>
    <mergeCell ref="C862:D862"/>
    <mergeCell ref="E862:F862"/>
    <mergeCell ref="G862:H862"/>
    <mergeCell ref="I862:J862"/>
    <mergeCell ref="K862:L862"/>
    <mergeCell ref="M862:N862"/>
    <mergeCell ref="O862:P862"/>
    <mergeCell ref="A861:B861"/>
    <mergeCell ref="C861:D861"/>
    <mergeCell ref="E861:F861"/>
    <mergeCell ref="G861:H861"/>
    <mergeCell ref="I861:J861"/>
    <mergeCell ref="K861:L861"/>
    <mergeCell ref="A879:C879"/>
    <mergeCell ref="E879:G879"/>
    <mergeCell ref="A880:D880"/>
    <mergeCell ref="G880:H880"/>
    <mergeCell ref="I880:J880"/>
    <mergeCell ref="K880:L880"/>
    <mergeCell ref="A871:P871"/>
    <mergeCell ref="A873:P873"/>
    <mergeCell ref="A874:P874"/>
    <mergeCell ref="A876:N876"/>
    <mergeCell ref="A878:C878"/>
    <mergeCell ref="E878:I878"/>
    <mergeCell ref="M865:N865"/>
    <mergeCell ref="O865:P865"/>
    <mergeCell ref="A867:B867"/>
    <mergeCell ref="A868:P868"/>
    <mergeCell ref="A869:P869"/>
    <mergeCell ref="A870:P870"/>
    <mergeCell ref="A865:B865"/>
    <mergeCell ref="C865:D865"/>
    <mergeCell ref="E865:F865"/>
    <mergeCell ref="G865:H865"/>
    <mergeCell ref="I865:J865"/>
    <mergeCell ref="K865:L865"/>
    <mergeCell ref="M883:N883"/>
    <mergeCell ref="O883:P883"/>
    <mergeCell ref="A884:B884"/>
    <mergeCell ref="C884:D884"/>
    <mergeCell ref="E884:F884"/>
    <mergeCell ref="G884:H884"/>
    <mergeCell ref="I884:J884"/>
    <mergeCell ref="K884:L884"/>
    <mergeCell ref="M884:N884"/>
    <mergeCell ref="O884:P884"/>
    <mergeCell ref="A881:D881"/>
    <mergeCell ref="G881:H881"/>
    <mergeCell ref="I881:J881"/>
    <mergeCell ref="K881:L881"/>
    <mergeCell ref="A883:B883"/>
    <mergeCell ref="C883:D883"/>
    <mergeCell ref="E883:F883"/>
    <mergeCell ref="G883:H883"/>
    <mergeCell ref="I883:J883"/>
    <mergeCell ref="K883:L883"/>
    <mergeCell ref="M887:N887"/>
    <mergeCell ref="O887:P887"/>
    <mergeCell ref="A888:B888"/>
    <mergeCell ref="C888:D888"/>
    <mergeCell ref="E888:F888"/>
    <mergeCell ref="G888:H888"/>
    <mergeCell ref="I888:J888"/>
    <mergeCell ref="K888:L888"/>
    <mergeCell ref="M888:N888"/>
    <mergeCell ref="O888:P888"/>
    <mergeCell ref="A887:B887"/>
    <mergeCell ref="C887:D887"/>
    <mergeCell ref="E887:F887"/>
    <mergeCell ref="G887:H887"/>
    <mergeCell ref="I887:J887"/>
    <mergeCell ref="K887:L887"/>
    <mergeCell ref="M885:N885"/>
    <mergeCell ref="O885:P885"/>
    <mergeCell ref="A886:B886"/>
    <mergeCell ref="C886:D886"/>
    <mergeCell ref="E886:F886"/>
    <mergeCell ref="G886:H886"/>
    <mergeCell ref="I886:J886"/>
    <mergeCell ref="K886:L886"/>
    <mergeCell ref="M886:N886"/>
    <mergeCell ref="O886:P886"/>
    <mergeCell ref="A885:B885"/>
    <mergeCell ref="C885:D885"/>
    <mergeCell ref="E885:F885"/>
    <mergeCell ref="G885:H885"/>
    <mergeCell ref="I885:J885"/>
    <mergeCell ref="K885:L885"/>
    <mergeCell ref="M891:N891"/>
    <mergeCell ref="O891:P891"/>
    <mergeCell ref="A892:B892"/>
    <mergeCell ref="C892:D892"/>
    <mergeCell ref="E892:F892"/>
    <mergeCell ref="G892:H892"/>
    <mergeCell ref="I892:J892"/>
    <mergeCell ref="K892:L892"/>
    <mergeCell ref="M892:N892"/>
    <mergeCell ref="O892:P892"/>
    <mergeCell ref="A891:B891"/>
    <mergeCell ref="C891:D891"/>
    <mergeCell ref="E891:F891"/>
    <mergeCell ref="G891:H891"/>
    <mergeCell ref="I891:J891"/>
    <mergeCell ref="K891:L891"/>
    <mergeCell ref="M889:N889"/>
    <mergeCell ref="O889:P889"/>
    <mergeCell ref="A890:B890"/>
    <mergeCell ref="C890:D890"/>
    <mergeCell ref="E890:F890"/>
    <mergeCell ref="G890:H890"/>
    <mergeCell ref="I890:J890"/>
    <mergeCell ref="K890:L890"/>
    <mergeCell ref="M890:N890"/>
    <mergeCell ref="O890:P890"/>
    <mergeCell ref="A889:B889"/>
    <mergeCell ref="C889:D889"/>
    <mergeCell ref="E889:F889"/>
    <mergeCell ref="G889:H889"/>
    <mergeCell ref="I889:J889"/>
    <mergeCell ref="K889:L889"/>
    <mergeCell ref="M895:N895"/>
    <mergeCell ref="O895:P895"/>
    <mergeCell ref="A896:B896"/>
    <mergeCell ref="C896:D896"/>
    <mergeCell ref="E896:F896"/>
    <mergeCell ref="G896:H896"/>
    <mergeCell ref="I896:J896"/>
    <mergeCell ref="K896:L896"/>
    <mergeCell ref="M896:N896"/>
    <mergeCell ref="O896:P896"/>
    <mergeCell ref="A895:B895"/>
    <mergeCell ref="C895:D895"/>
    <mergeCell ref="E895:F895"/>
    <mergeCell ref="G895:H895"/>
    <mergeCell ref="I895:J895"/>
    <mergeCell ref="K895:L895"/>
    <mergeCell ref="M893:N893"/>
    <mergeCell ref="O893:P893"/>
    <mergeCell ref="A894:B894"/>
    <mergeCell ref="C894:D894"/>
    <mergeCell ref="E894:F894"/>
    <mergeCell ref="G894:H894"/>
    <mergeCell ref="I894:J894"/>
    <mergeCell ref="K894:L894"/>
    <mergeCell ref="M894:N894"/>
    <mergeCell ref="O894:P894"/>
    <mergeCell ref="A893:B893"/>
    <mergeCell ref="C893:D893"/>
    <mergeCell ref="E893:F893"/>
    <mergeCell ref="G893:H893"/>
    <mergeCell ref="I893:J893"/>
    <mergeCell ref="K893:L893"/>
    <mergeCell ref="A911:C911"/>
    <mergeCell ref="E911:G911"/>
    <mergeCell ref="A912:D912"/>
    <mergeCell ref="G912:H912"/>
    <mergeCell ref="I912:J912"/>
    <mergeCell ref="K912:L912"/>
    <mergeCell ref="A903:P903"/>
    <mergeCell ref="A905:P905"/>
    <mergeCell ref="A906:P906"/>
    <mergeCell ref="A908:N908"/>
    <mergeCell ref="A910:C910"/>
    <mergeCell ref="M897:N897"/>
    <mergeCell ref="O897:P897"/>
    <mergeCell ref="A899:B899"/>
    <mergeCell ref="A900:P900"/>
    <mergeCell ref="A901:P901"/>
    <mergeCell ref="A902:P902"/>
    <mergeCell ref="A897:B897"/>
    <mergeCell ref="C897:D897"/>
    <mergeCell ref="E897:F897"/>
    <mergeCell ref="G897:H897"/>
    <mergeCell ref="I897:J897"/>
    <mergeCell ref="K897:L897"/>
    <mergeCell ref="E910:K910"/>
    <mergeCell ref="M915:N915"/>
    <mergeCell ref="O915:P915"/>
    <mergeCell ref="A916:B916"/>
    <mergeCell ref="C916:D916"/>
    <mergeCell ref="E916:F916"/>
    <mergeCell ref="G916:H916"/>
    <mergeCell ref="I916:J916"/>
    <mergeCell ref="K916:L916"/>
    <mergeCell ref="M916:N916"/>
    <mergeCell ref="O916:P916"/>
    <mergeCell ref="A913:D913"/>
    <mergeCell ref="G913:H913"/>
    <mergeCell ref="I913:J913"/>
    <mergeCell ref="K913:L913"/>
    <mergeCell ref="A915:B915"/>
    <mergeCell ref="C915:D915"/>
    <mergeCell ref="E915:F915"/>
    <mergeCell ref="G915:H915"/>
    <mergeCell ref="I915:J915"/>
    <mergeCell ref="K915:L915"/>
    <mergeCell ref="M919:N919"/>
    <mergeCell ref="O919:P919"/>
    <mergeCell ref="A920:B920"/>
    <mergeCell ref="C920:D920"/>
    <mergeCell ref="E920:F920"/>
    <mergeCell ref="G920:H920"/>
    <mergeCell ref="I920:J920"/>
    <mergeCell ref="K920:L920"/>
    <mergeCell ref="M920:N920"/>
    <mergeCell ref="O920:P920"/>
    <mergeCell ref="A919:B919"/>
    <mergeCell ref="C919:D919"/>
    <mergeCell ref="E919:F919"/>
    <mergeCell ref="G919:H919"/>
    <mergeCell ref="I919:J919"/>
    <mergeCell ref="K919:L919"/>
    <mergeCell ref="M917:N917"/>
    <mergeCell ref="O917:P917"/>
    <mergeCell ref="A918:B918"/>
    <mergeCell ref="C918:D918"/>
    <mergeCell ref="E918:F918"/>
    <mergeCell ref="G918:H918"/>
    <mergeCell ref="I918:J918"/>
    <mergeCell ref="K918:L918"/>
    <mergeCell ref="M918:N918"/>
    <mergeCell ref="O918:P918"/>
    <mergeCell ref="A917:B917"/>
    <mergeCell ref="C917:D917"/>
    <mergeCell ref="E917:F917"/>
    <mergeCell ref="G917:H917"/>
    <mergeCell ref="I917:J917"/>
    <mergeCell ref="K917:L917"/>
    <mergeCell ref="M923:N923"/>
    <mergeCell ref="O923:P923"/>
    <mergeCell ref="A924:B924"/>
    <mergeCell ref="C924:D924"/>
    <mergeCell ref="E924:F924"/>
    <mergeCell ref="G924:H924"/>
    <mergeCell ref="I924:J924"/>
    <mergeCell ref="K924:L924"/>
    <mergeCell ref="M924:N924"/>
    <mergeCell ref="O924:P924"/>
    <mergeCell ref="A923:B923"/>
    <mergeCell ref="C923:D923"/>
    <mergeCell ref="E923:F923"/>
    <mergeCell ref="G923:H923"/>
    <mergeCell ref="I923:J923"/>
    <mergeCell ref="K923:L923"/>
    <mergeCell ref="M921:N921"/>
    <mergeCell ref="O921:P921"/>
    <mergeCell ref="A922:B922"/>
    <mergeCell ref="C922:D922"/>
    <mergeCell ref="E922:F922"/>
    <mergeCell ref="G922:H922"/>
    <mergeCell ref="I922:J922"/>
    <mergeCell ref="K922:L922"/>
    <mergeCell ref="M922:N922"/>
    <mergeCell ref="O922:P922"/>
    <mergeCell ref="A921:B921"/>
    <mergeCell ref="C921:D921"/>
    <mergeCell ref="E921:F921"/>
    <mergeCell ref="G921:H921"/>
    <mergeCell ref="I921:J921"/>
    <mergeCell ref="K921:L921"/>
    <mergeCell ref="A934:P934"/>
    <mergeCell ref="A929:B929"/>
    <mergeCell ref="C929:D929"/>
    <mergeCell ref="E929:F929"/>
    <mergeCell ref="G929:H929"/>
    <mergeCell ref="I929:J929"/>
    <mergeCell ref="K929:L929"/>
    <mergeCell ref="I927:J927"/>
    <mergeCell ref="K927:L927"/>
    <mergeCell ref="M925:N925"/>
    <mergeCell ref="O925:P925"/>
    <mergeCell ref="A926:B926"/>
    <mergeCell ref="C926:D926"/>
    <mergeCell ref="E926:F926"/>
    <mergeCell ref="G926:H926"/>
    <mergeCell ref="I926:J926"/>
    <mergeCell ref="K926:L926"/>
    <mergeCell ref="M926:N926"/>
    <mergeCell ref="O926:P926"/>
    <mergeCell ref="A925:B925"/>
    <mergeCell ref="C925:D925"/>
    <mergeCell ref="E925:F925"/>
    <mergeCell ref="G925:H925"/>
    <mergeCell ref="I925:J925"/>
    <mergeCell ref="K925:L925"/>
    <mergeCell ref="M927:N927"/>
    <mergeCell ref="O927:P927"/>
    <mergeCell ref="A928:B928"/>
    <mergeCell ref="C928:D928"/>
    <mergeCell ref="E928:F928"/>
    <mergeCell ref="G928:H928"/>
    <mergeCell ref="I928:J928"/>
    <mergeCell ref="K928:L928"/>
    <mergeCell ref="M928:N928"/>
    <mergeCell ref="O928:P928"/>
    <mergeCell ref="A927:B927"/>
    <mergeCell ref="C927:D927"/>
    <mergeCell ref="E927:F927"/>
    <mergeCell ref="G927:H927"/>
    <mergeCell ref="M929:N929"/>
    <mergeCell ref="O929:P929"/>
    <mergeCell ref="A931:B931"/>
    <mergeCell ref="A932:P932"/>
    <mergeCell ref="A933:P933"/>
    <mergeCell ref="A945:D945"/>
    <mergeCell ref="G945:H945"/>
    <mergeCell ref="I945:J945"/>
    <mergeCell ref="K945:L945"/>
    <mergeCell ref="A947:B947"/>
    <mergeCell ref="C947:D947"/>
    <mergeCell ref="E947:F947"/>
    <mergeCell ref="G947:H947"/>
    <mergeCell ref="I947:J947"/>
    <mergeCell ref="K947:L947"/>
    <mergeCell ref="A943:C943"/>
    <mergeCell ref="E943:G943"/>
    <mergeCell ref="A944:D944"/>
    <mergeCell ref="G944:H944"/>
    <mergeCell ref="I944:J944"/>
    <mergeCell ref="K944:L944"/>
    <mergeCell ref="A935:P935"/>
    <mergeCell ref="A937:P937"/>
    <mergeCell ref="A938:P938"/>
    <mergeCell ref="A940:N940"/>
    <mergeCell ref="A942:C942"/>
    <mergeCell ref="E942:K942"/>
    <mergeCell ref="M949:N949"/>
    <mergeCell ref="O949:P949"/>
    <mergeCell ref="A950:B950"/>
    <mergeCell ref="C950:D950"/>
    <mergeCell ref="E950:F950"/>
    <mergeCell ref="G950:H950"/>
    <mergeCell ref="I950:J950"/>
    <mergeCell ref="K950:L950"/>
    <mergeCell ref="M950:N950"/>
    <mergeCell ref="O950:P950"/>
    <mergeCell ref="A949:B949"/>
    <mergeCell ref="C949:D949"/>
    <mergeCell ref="E949:F949"/>
    <mergeCell ref="G949:H949"/>
    <mergeCell ref="I949:J949"/>
    <mergeCell ref="K949:L949"/>
    <mergeCell ref="M947:N947"/>
    <mergeCell ref="O947:P947"/>
    <mergeCell ref="A948:B948"/>
    <mergeCell ref="C948:D948"/>
    <mergeCell ref="E948:F948"/>
    <mergeCell ref="G948:H948"/>
    <mergeCell ref="I948:J948"/>
    <mergeCell ref="K948:L948"/>
    <mergeCell ref="M948:N948"/>
    <mergeCell ref="O948:P948"/>
    <mergeCell ref="M953:N953"/>
    <mergeCell ref="O953:P953"/>
    <mergeCell ref="A954:B954"/>
    <mergeCell ref="C954:D954"/>
    <mergeCell ref="E954:F954"/>
    <mergeCell ref="G954:H954"/>
    <mergeCell ref="I954:J954"/>
    <mergeCell ref="K954:L954"/>
    <mergeCell ref="M954:N954"/>
    <mergeCell ref="O954:P954"/>
    <mergeCell ref="A953:B953"/>
    <mergeCell ref="C953:D953"/>
    <mergeCell ref="E953:F953"/>
    <mergeCell ref="G953:H953"/>
    <mergeCell ref="I953:J953"/>
    <mergeCell ref="K953:L953"/>
    <mergeCell ref="M951:N951"/>
    <mergeCell ref="O951:P951"/>
    <mergeCell ref="A952:B952"/>
    <mergeCell ref="C952:D952"/>
    <mergeCell ref="E952:F952"/>
    <mergeCell ref="G952:H952"/>
    <mergeCell ref="I952:J952"/>
    <mergeCell ref="K952:L952"/>
    <mergeCell ref="M952:N952"/>
    <mergeCell ref="O952:P952"/>
    <mergeCell ref="A951:B951"/>
    <mergeCell ref="C951:D951"/>
    <mergeCell ref="E951:F951"/>
    <mergeCell ref="G951:H951"/>
    <mergeCell ref="I951:J951"/>
    <mergeCell ref="K951:L951"/>
    <mergeCell ref="M957:N957"/>
    <mergeCell ref="O957:P957"/>
    <mergeCell ref="A958:B958"/>
    <mergeCell ref="C958:D958"/>
    <mergeCell ref="E958:F958"/>
    <mergeCell ref="G958:H958"/>
    <mergeCell ref="I958:J958"/>
    <mergeCell ref="K958:L958"/>
    <mergeCell ref="M958:N958"/>
    <mergeCell ref="O958:P958"/>
    <mergeCell ref="A957:B957"/>
    <mergeCell ref="C957:D957"/>
    <mergeCell ref="E957:F957"/>
    <mergeCell ref="G957:H957"/>
    <mergeCell ref="I957:J957"/>
    <mergeCell ref="K957:L957"/>
    <mergeCell ref="M955:N955"/>
    <mergeCell ref="O955:P955"/>
    <mergeCell ref="A956:B956"/>
    <mergeCell ref="C956:D956"/>
    <mergeCell ref="E956:F956"/>
    <mergeCell ref="G956:H956"/>
    <mergeCell ref="I956:J956"/>
    <mergeCell ref="K956:L956"/>
    <mergeCell ref="M956:N956"/>
    <mergeCell ref="O956:P956"/>
    <mergeCell ref="A955:B955"/>
    <mergeCell ref="C955:D955"/>
    <mergeCell ref="E955:F955"/>
    <mergeCell ref="G955:H955"/>
    <mergeCell ref="I955:J955"/>
    <mergeCell ref="K955:L955"/>
    <mergeCell ref="M961:N961"/>
    <mergeCell ref="O961:P961"/>
    <mergeCell ref="A963:B963"/>
    <mergeCell ref="A964:P964"/>
    <mergeCell ref="A965:P965"/>
    <mergeCell ref="A966:P966"/>
    <mergeCell ref="A961:B961"/>
    <mergeCell ref="C961:D961"/>
    <mergeCell ref="E961:F961"/>
    <mergeCell ref="G961:H961"/>
    <mergeCell ref="I961:J961"/>
    <mergeCell ref="K961:L961"/>
    <mergeCell ref="M959:N959"/>
    <mergeCell ref="O959:P959"/>
    <mergeCell ref="A960:B960"/>
    <mergeCell ref="C960:D960"/>
    <mergeCell ref="E960:F960"/>
    <mergeCell ref="G960:H960"/>
    <mergeCell ref="I960:J960"/>
    <mergeCell ref="K960:L960"/>
    <mergeCell ref="M960:N960"/>
    <mergeCell ref="O960:P960"/>
    <mergeCell ref="A959:B959"/>
    <mergeCell ref="C959:D959"/>
    <mergeCell ref="E959:F959"/>
    <mergeCell ref="G959:H959"/>
    <mergeCell ref="I959:J959"/>
    <mergeCell ref="K959:L959"/>
    <mergeCell ref="A977:D977"/>
    <mergeCell ref="G977:H977"/>
    <mergeCell ref="I977:J977"/>
    <mergeCell ref="K977:L977"/>
    <mergeCell ref="A979:B979"/>
    <mergeCell ref="C979:D979"/>
    <mergeCell ref="E979:F979"/>
    <mergeCell ref="G979:H979"/>
    <mergeCell ref="I979:J979"/>
    <mergeCell ref="K979:L979"/>
    <mergeCell ref="A975:C975"/>
    <mergeCell ref="E975:G975"/>
    <mergeCell ref="A976:D976"/>
    <mergeCell ref="G976:H976"/>
    <mergeCell ref="I976:J976"/>
    <mergeCell ref="K976:L976"/>
    <mergeCell ref="A967:P967"/>
    <mergeCell ref="A969:P969"/>
    <mergeCell ref="A970:P970"/>
    <mergeCell ref="A972:N972"/>
    <mergeCell ref="A974:C974"/>
    <mergeCell ref="E974:K974"/>
    <mergeCell ref="M981:N981"/>
    <mergeCell ref="O981:P981"/>
    <mergeCell ref="A982:B982"/>
    <mergeCell ref="C982:D982"/>
    <mergeCell ref="E982:F982"/>
    <mergeCell ref="G982:H982"/>
    <mergeCell ref="I982:J982"/>
    <mergeCell ref="K982:L982"/>
    <mergeCell ref="M982:N982"/>
    <mergeCell ref="O982:P982"/>
    <mergeCell ref="A981:B981"/>
    <mergeCell ref="C981:D981"/>
    <mergeCell ref="E981:F981"/>
    <mergeCell ref="G981:H981"/>
    <mergeCell ref="I981:J981"/>
    <mergeCell ref="K981:L981"/>
    <mergeCell ref="M979:N979"/>
    <mergeCell ref="O979:P979"/>
    <mergeCell ref="A980:B980"/>
    <mergeCell ref="C980:D980"/>
    <mergeCell ref="E980:F980"/>
    <mergeCell ref="G980:H980"/>
    <mergeCell ref="I980:J980"/>
    <mergeCell ref="K980:L980"/>
    <mergeCell ref="M980:N980"/>
    <mergeCell ref="O980:P980"/>
    <mergeCell ref="M985:N985"/>
    <mergeCell ref="O985:P985"/>
    <mergeCell ref="A986:B986"/>
    <mergeCell ref="C986:D986"/>
    <mergeCell ref="E986:F986"/>
    <mergeCell ref="G986:H986"/>
    <mergeCell ref="I986:J986"/>
    <mergeCell ref="K986:L986"/>
    <mergeCell ref="M986:N986"/>
    <mergeCell ref="O986:P986"/>
    <mergeCell ref="A985:B985"/>
    <mergeCell ref="C985:D985"/>
    <mergeCell ref="E985:F985"/>
    <mergeCell ref="G985:H985"/>
    <mergeCell ref="I985:J985"/>
    <mergeCell ref="K985:L985"/>
    <mergeCell ref="M983:N983"/>
    <mergeCell ref="O983:P983"/>
    <mergeCell ref="A984:B984"/>
    <mergeCell ref="C984:D984"/>
    <mergeCell ref="E984:F984"/>
    <mergeCell ref="G984:H984"/>
    <mergeCell ref="I984:J984"/>
    <mergeCell ref="K984:L984"/>
    <mergeCell ref="M984:N984"/>
    <mergeCell ref="O984:P984"/>
    <mergeCell ref="A983:B983"/>
    <mergeCell ref="C983:D983"/>
    <mergeCell ref="E983:F983"/>
    <mergeCell ref="G983:H983"/>
    <mergeCell ref="I983:J983"/>
    <mergeCell ref="K983:L983"/>
    <mergeCell ref="M989:N989"/>
    <mergeCell ref="O989:P989"/>
    <mergeCell ref="A990:B990"/>
    <mergeCell ref="C990:D990"/>
    <mergeCell ref="E990:F990"/>
    <mergeCell ref="G990:H990"/>
    <mergeCell ref="I990:J990"/>
    <mergeCell ref="K990:L990"/>
    <mergeCell ref="M990:N990"/>
    <mergeCell ref="O990:P990"/>
    <mergeCell ref="A989:B989"/>
    <mergeCell ref="C989:D989"/>
    <mergeCell ref="E989:F989"/>
    <mergeCell ref="G989:H989"/>
    <mergeCell ref="I989:J989"/>
    <mergeCell ref="K989:L989"/>
    <mergeCell ref="M987:N987"/>
    <mergeCell ref="O987:P987"/>
    <mergeCell ref="A988:B988"/>
    <mergeCell ref="C988:D988"/>
    <mergeCell ref="E988:F988"/>
    <mergeCell ref="G988:H988"/>
    <mergeCell ref="I988:J988"/>
    <mergeCell ref="K988:L988"/>
    <mergeCell ref="M988:N988"/>
    <mergeCell ref="O988:P988"/>
    <mergeCell ref="A987:B987"/>
    <mergeCell ref="C987:D987"/>
    <mergeCell ref="E987:F987"/>
    <mergeCell ref="G987:H987"/>
    <mergeCell ref="I987:J987"/>
    <mergeCell ref="K987:L987"/>
    <mergeCell ref="M993:N993"/>
    <mergeCell ref="O993:P993"/>
    <mergeCell ref="A995:B995"/>
    <mergeCell ref="A996:P996"/>
    <mergeCell ref="A997:P997"/>
    <mergeCell ref="A998:P998"/>
    <mergeCell ref="A993:B993"/>
    <mergeCell ref="C993:D993"/>
    <mergeCell ref="E993:F993"/>
    <mergeCell ref="G993:H993"/>
    <mergeCell ref="I993:J993"/>
    <mergeCell ref="K993:L993"/>
    <mergeCell ref="M991:N991"/>
    <mergeCell ref="O991:P991"/>
    <mergeCell ref="A992:B992"/>
    <mergeCell ref="C992:D992"/>
    <mergeCell ref="E992:F992"/>
    <mergeCell ref="G992:H992"/>
    <mergeCell ref="I992:J992"/>
    <mergeCell ref="K992:L992"/>
    <mergeCell ref="M992:N992"/>
    <mergeCell ref="O992:P992"/>
    <mergeCell ref="A991:B991"/>
    <mergeCell ref="C991:D991"/>
    <mergeCell ref="E991:F991"/>
    <mergeCell ref="G991:H991"/>
    <mergeCell ref="I991:J991"/>
    <mergeCell ref="K991:L991"/>
    <mergeCell ref="A1009:D1009"/>
    <mergeCell ref="G1009:H1009"/>
    <mergeCell ref="I1009:J1009"/>
    <mergeCell ref="K1009:L1009"/>
    <mergeCell ref="A1011:B1011"/>
    <mergeCell ref="C1011:D1011"/>
    <mergeCell ref="E1011:F1011"/>
    <mergeCell ref="G1011:H1011"/>
    <mergeCell ref="I1011:J1011"/>
    <mergeCell ref="K1011:L1011"/>
    <mergeCell ref="A1007:C1007"/>
    <mergeCell ref="E1007:G1007"/>
    <mergeCell ref="A1008:D1008"/>
    <mergeCell ref="G1008:H1008"/>
    <mergeCell ref="I1008:J1008"/>
    <mergeCell ref="K1008:L1008"/>
    <mergeCell ref="A999:P999"/>
    <mergeCell ref="A1001:P1001"/>
    <mergeCell ref="A1002:P1002"/>
    <mergeCell ref="A1004:N1004"/>
    <mergeCell ref="A1006:C1006"/>
    <mergeCell ref="E1006:K1006"/>
    <mergeCell ref="M1013:N1013"/>
    <mergeCell ref="O1013:P1013"/>
    <mergeCell ref="A1014:B1014"/>
    <mergeCell ref="C1014:D1014"/>
    <mergeCell ref="E1014:F1014"/>
    <mergeCell ref="G1014:H1014"/>
    <mergeCell ref="I1014:J1014"/>
    <mergeCell ref="K1014:L1014"/>
    <mergeCell ref="M1014:N1014"/>
    <mergeCell ref="O1014:P1014"/>
    <mergeCell ref="A1013:B1013"/>
    <mergeCell ref="C1013:D1013"/>
    <mergeCell ref="E1013:F1013"/>
    <mergeCell ref="G1013:H1013"/>
    <mergeCell ref="I1013:J1013"/>
    <mergeCell ref="K1013:L1013"/>
    <mergeCell ref="M1011:N1011"/>
    <mergeCell ref="O1011:P1011"/>
    <mergeCell ref="A1012:B1012"/>
    <mergeCell ref="C1012:D1012"/>
    <mergeCell ref="E1012:F1012"/>
    <mergeCell ref="G1012:H1012"/>
    <mergeCell ref="I1012:J1012"/>
    <mergeCell ref="K1012:L1012"/>
    <mergeCell ref="M1012:N1012"/>
    <mergeCell ref="O1012:P1012"/>
    <mergeCell ref="M1017:N1017"/>
    <mergeCell ref="O1017:P1017"/>
    <mergeCell ref="A1018:B1018"/>
    <mergeCell ref="C1018:D1018"/>
    <mergeCell ref="E1018:F1018"/>
    <mergeCell ref="G1018:H1018"/>
    <mergeCell ref="I1018:J1018"/>
    <mergeCell ref="K1018:L1018"/>
    <mergeCell ref="M1018:N1018"/>
    <mergeCell ref="O1018:P1018"/>
    <mergeCell ref="A1017:B1017"/>
    <mergeCell ref="C1017:D1017"/>
    <mergeCell ref="E1017:F1017"/>
    <mergeCell ref="G1017:H1017"/>
    <mergeCell ref="I1017:J1017"/>
    <mergeCell ref="K1017:L1017"/>
    <mergeCell ref="M1015:N1015"/>
    <mergeCell ref="O1015:P1015"/>
    <mergeCell ref="A1016:B1016"/>
    <mergeCell ref="C1016:D1016"/>
    <mergeCell ref="E1016:F1016"/>
    <mergeCell ref="G1016:H1016"/>
    <mergeCell ref="I1016:J1016"/>
    <mergeCell ref="K1016:L1016"/>
    <mergeCell ref="M1016:N1016"/>
    <mergeCell ref="O1016:P1016"/>
    <mergeCell ref="A1015:B1015"/>
    <mergeCell ref="C1015:D1015"/>
    <mergeCell ref="E1015:F1015"/>
    <mergeCell ref="G1015:H1015"/>
    <mergeCell ref="I1015:J1015"/>
    <mergeCell ref="K1015:L1015"/>
    <mergeCell ref="M1021:N1021"/>
    <mergeCell ref="O1021:P1021"/>
    <mergeCell ref="A1022:B1022"/>
    <mergeCell ref="C1022:D1022"/>
    <mergeCell ref="E1022:F1022"/>
    <mergeCell ref="G1022:H1022"/>
    <mergeCell ref="I1022:J1022"/>
    <mergeCell ref="K1022:L1022"/>
    <mergeCell ref="M1022:N1022"/>
    <mergeCell ref="O1022:P1022"/>
    <mergeCell ref="A1021:B1021"/>
    <mergeCell ref="C1021:D1021"/>
    <mergeCell ref="E1021:F1021"/>
    <mergeCell ref="G1021:H1021"/>
    <mergeCell ref="I1021:J1021"/>
    <mergeCell ref="K1021:L1021"/>
    <mergeCell ref="M1019:N1019"/>
    <mergeCell ref="O1019:P1019"/>
    <mergeCell ref="A1020:B1020"/>
    <mergeCell ref="C1020:D1020"/>
    <mergeCell ref="E1020:F1020"/>
    <mergeCell ref="G1020:H1020"/>
    <mergeCell ref="I1020:J1020"/>
    <mergeCell ref="K1020:L1020"/>
    <mergeCell ref="M1020:N1020"/>
    <mergeCell ref="O1020:P1020"/>
    <mergeCell ref="A1019:B1019"/>
    <mergeCell ref="C1019:D1019"/>
    <mergeCell ref="E1019:F1019"/>
    <mergeCell ref="G1019:H1019"/>
    <mergeCell ref="I1019:J1019"/>
    <mergeCell ref="K1019:L1019"/>
    <mergeCell ref="M1025:N1025"/>
    <mergeCell ref="O1025:P1025"/>
    <mergeCell ref="A1027:B1027"/>
    <mergeCell ref="A1028:P1028"/>
    <mergeCell ref="A1029:P1029"/>
    <mergeCell ref="A1030:P1030"/>
    <mergeCell ref="A1025:B1025"/>
    <mergeCell ref="C1025:D1025"/>
    <mergeCell ref="E1025:F1025"/>
    <mergeCell ref="G1025:H1025"/>
    <mergeCell ref="I1025:J1025"/>
    <mergeCell ref="K1025:L1025"/>
    <mergeCell ref="M1023:N1023"/>
    <mergeCell ref="O1023:P1023"/>
    <mergeCell ref="A1024:B1024"/>
    <mergeCell ref="C1024:D1024"/>
    <mergeCell ref="E1024:F1024"/>
    <mergeCell ref="G1024:H1024"/>
    <mergeCell ref="I1024:J1024"/>
    <mergeCell ref="K1024:L1024"/>
    <mergeCell ref="M1024:N1024"/>
    <mergeCell ref="O1024:P1024"/>
    <mergeCell ref="A1023:B1023"/>
    <mergeCell ref="C1023:D1023"/>
    <mergeCell ref="E1023:F1023"/>
    <mergeCell ref="G1023:H1023"/>
    <mergeCell ref="I1023:J1023"/>
    <mergeCell ref="K1023:L1023"/>
    <mergeCell ref="A1041:D1041"/>
    <mergeCell ref="G1041:H1041"/>
    <mergeCell ref="I1041:J1041"/>
    <mergeCell ref="K1041:L1041"/>
    <mergeCell ref="A1043:B1043"/>
    <mergeCell ref="C1043:D1043"/>
    <mergeCell ref="E1043:F1043"/>
    <mergeCell ref="G1043:H1043"/>
    <mergeCell ref="I1043:J1043"/>
    <mergeCell ref="K1043:L1043"/>
    <mergeCell ref="A1039:C1039"/>
    <mergeCell ref="E1039:G1039"/>
    <mergeCell ref="A1040:D1040"/>
    <mergeCell ref="G1040:H1040"/>
    <mergeCell ref="I1040:J1040"/>
    <mergeCell ref="K1040:L1040"/>
    <mergeCell ref="A1031:P1031"/>
    <mergeCell ref="A1033:P1033"/>
    <mergeCell ref="A1034:P1034"/>
    <mergeCell ref="A1036:N1036"/>
    <mergeCell ref="A1038:C1038"/>
    <mergeCell ref="E1038:K1038"/>
    <mergeCell ref="M1045:N1045"/>
    <mergeCell ref="O1045:P1045"/>
    <mergeCell ref="A1046:B1046"/>
    <mergeCell ref="C1046:D1046"/>
    <mergeCell ref="E1046:F1046"/>
    <mergeCell ref="G1046:H1046"/>
    <mergeCell ref="I1046:J1046"/>
    <mergeCell ref="K1046:L1046"/>
    <mergeCell ref="M1046:N1046"/>
    <mergeCell ref="O1046:P1046"/>
    <mergeCell ref="A1045:B1045"/>
    <mergeCell ref="C1045:D1045"/>
    <mergeCell ref="E1045:F1045"/>
    <mergeCell ref="G1045:H1045"/>
    <mergeCell ref="I1045:J1045"/>
    <mergeCell ref="K1045:L1045"/>
    <mergeCell ref="M1043:N1043"/>
    <mergeCell ref="O1043:P1043"/>
    <mergeCell ref="A1044:B1044"/>
    <mergeCell ref="C1044:D1044"/>
    <mergeCell ref="E1044:F1044"/>
    <mergeCell ref="G1044:H1044"/>
    <mergeCell ref="I1044:J1044"/>
    <mergeCell ref="K1044:L1044"/>
    <mergeCell ref="M1044:N1044"/>
    <mergeCell ref="O1044:P1044"/>
    <mergeCell ref="M1049:N1049"/>
    <mergeCell ref="O1049:P1049"/>
    <mergeCell ref="A1050:B1050"/>
    <mergeCell ref="C1050:D1050"/>
    <mergeCell ref="E1050:F1050"/>
    <mergeCell ref="G1050:H1050"/>
    <mergeCell ref="I1050:J1050"/>
    <mergeCell ref="K1050:L1050"/>
    <mergeCell ref="M1050:N1050"/>
    <mergeCell ref="O1050:P1050"/>
    <mergeCell ref="A1049:B1049"/>
    <mergeCell ref="C1049:D1049"/>
    <mergeCell ref="E1049:F1049"/>
    <mergeCell ref="G1049:H1049"/>
    <mergeCell ref="I1049:J1049"/>
    <mergeCell ref="K1049:L1049"/>
    <mergeCell ref="M1047:N1047"/>
    <mergeCell ref="O1047:P1047"/>
    <mergeCell ref="A1048:B1048"/>
    <mergeCell ref="C1048:D1048"/>
    <mergeCell ref="E1048:F1048"/>
    <mergeCell ref="G1048:H1048"/>
    <mergeCell ref="I1048:J1048"/>
    <mergeCell ref="K1048:L1048"/>
    <mergeCell ref="M1048:N1048"/>
    <mergeCell ref="O1048:P1048"/>
    <mergeCell ref="A1047:B1047"/>
    <mergeCell ref="C1047:D1047"/>
    <mergeCell ref="E1047:F1047"/>
    <mergeCell ref="G1047:H1047"/>
    <mergeCell ref="I1047:J1047"/>
    <mergeCell ref="K1047:L1047"/>
    <mergeCell ref="M1053:N1053"/>
    <mergeCell ref="O1053:P1053"/>
    <mergeCell ref="A1054:B1054"/>
    <mergeCell ref="C1054:D1054"/>
    <mergeCell ref="E1054:F1054"/>
    <mergeCell ref="G1054:H1054"/>
    <mergeCell ref="I1054:J1054"/>
    <mergeCell ref="K1054:L1054"/>
    <mergeCell ref="M1054:N1054"/>
    <mergeCell ref="O1054:P1054"/>
    <mergeCell ref="A1053:B1053"/>
    <mergeCell ref="C1053:D1053"/>
    <mergeCell ref="E1053:F1053"/>
    <mergeCell ref="G1053:H1053"/>
    <mergeCell ref="I1053:J1053"/>
    <mergeCell ref="K1053:L1053"/>
    <mergeCell ref="M1051:N1051"/>
    <mergeCell ref="O1051:P1051"/>
    <mergeCell ref="A1052:B1052"/>
    <mergeCell ref="C1052:D1052"/>
    <mergeCell ref="E1052:F1052"/>
    <mergeCell ref="G1052:H1052"/>
    <mergeCell ref="I1052:J1052"/>
    <mergeCell ref="K1052:L1052"/>
    <mergeCell ref="M1052:N1052"/>
    <mergeCell ref="O1052:P1052"/>
    <mergeCell ref="A1051:B1051"/>
    <mergeCell ref="C1051:D1051"/>
    <mergeCell ref="E1051:F1051"/>
    <mergeCell ref="G1051:H1051"/>
    <mergeCell ref="I1051:J1051"/>
    <mergeCell ref="K1051:L1051"/>
    <mergeCell ref="M1057:N1057"/>
    <mergeCell ref="O1057:P1057"/>
    <mergeCell ref="A1059:B1059"/>
    <mergeCell ref="A1060:P1060"/>
    <mergeCell ref="A1061:P1061"/>
    <mergeCell ref="A1062:P1062"/>
    <mergeCell ref="A1057:B1057"/>
    <mergeCell ref="C1057:D1057"/>
    <mergeCell ref="E1057:F1057"/>
    <mergeCell ref="G1057:H1057"/>
    <mergeCell ref="I1057:J1057"/>
    <mergeCell ref="K1057:L1057"/>
    <mergeCell ref="M1055:N1055"/>
    <mergeCell ref="O1055:P1055"/>
    <mergeCell ref="A1056:B1056"/>
    <mergeCell ref="C1056:D1056"/>
    <mergeCell ref="E1056:F1056"/>
    <mergeCell ref="G1056:H1056"/>
    <mergeCell ref="I1056:J1056"/>
    <mergeCell ref="K1056:L1056"/>
    <mergeCell ref="M1056:N1056"/>
    <mergeCell ref="O1056:P1056"/>
    <mergeCell ref="A1055:B1055"/>
    <mergeCell ref="C1055:D1055"/>
    <mergeCell ref="E1055:F1055"/>
    <mergeCell ref="G1055:H1055"/>
    <mergeCell ref="I1055:J1055"/>
    <mergeCell ref="K1055:L1055"/>
    <mergeCell ref="A1073:D1073"/>
    <mergeCell ref="G1073:H1073"/>
    <mergeCell ref="I1073:J1073"/>
    <mergeCell ref="K1073:L1073"/>
    <mergeCell ref="A1075:B1075"/>
    <mergeCell ref="C1075:D1075"/>
    <mergeCell ref="E1075:F1075"/>
    <mergeCell ref="G1075:H1075"/>
    <mergeCell ref="I1075:J1075"/>
    <mergeCell ref="K1075:L1075"/>
    <mergeCell ref="A1071:C1071"/>
    <mergeCell ref="E1071:G1071"/>
    <mergeCell ref="A1072:D1072"/>
    <mergeCell ref="G1072:H1072"/>
    <mergeCell ref="I1072:J1072"/>
    <mergeCell ref="K1072:L1072"/>
    <mergeCell ref="A1063:P1063"/>
    <mergeCell ref="A1065:P1065"/>
    <mergeCell ref="A1066:P1066"/>
    <mergeCell ref="A1068:N1068"/>
    <mergeCell ref="A1070:C1070"/>
    <mergeCell ref="E1070:K1070"/>
    <mergeCell ref="M1077:N1077"/>
    <mergeCell ref="O1077:P1077"/>
    <mergeCell ref="A1078:B1078"/>
    <mergeCell ref="C1078:D1078"/>
    <mergeCell ref="E1078:F1078"/>
    <mergeCell ref="G1078:H1078"/>
    <mergeCell ref="I1078:J1078"/>
    <mergeCell ref="K1078:L1078"/>
    <mergeCell ref="M1078:N1078"/>
    <mergeCell ref="O1078:P1078"/>
    <mergeCell ref="A1077:B1077"/>
    <mergeCell ref="C1077:D1077"/>
    <mergeCell ref="E1077:F1077"/>
    <mergeCell ref="G1077:H1077"/>
    <mergeCell ref="I1077:J1077"/>
    <mergeCell ref="K1077:L1077"/>
    <mergeCell ref="M1075:N1075"/>
    <mergeCell ref="O1075:P1075"/>
    <mergeCell ref="A1076:B1076"/>
    <mergeCell ref="C1076:D1076"/>
    <mergeCell ref="E1076:F1076"/>
    <mergeCell ref="G1076:H1076"/>
    <mergeCell ref="I1076:J1076"/>
    <mergeCell ref="K1076:L1076"/>
    <mergeCell ref="M1076:N1076"/>
    <mergeCell ref="O1076:P1076"/>
    <mergeCell ref="M1081:N1081"/>
    <mergeCell ref="O1081:P1081"/>
    <mergeCell ref="A1082:B1082"/>
    <mergeCell ref="C1082:D1082"/>
    <mergeCell ref="E1082:F1082"/>
    <mergeCell ref="G1082:H1082"/>
    <mergeCell ref="I1082:J1082"/>
    <mergeCell ref="K1082:L1082"/>
    <mergeCell ref="M1082:N1082"/>
    <mergeCell ref="O1082:P1082"/>
    <mergeCell ref="A1081:B1081"/>
    <mergeCell ref="C1081:D1081"/>
    <mergeCell ref="E1081:F1081"/>
    <mergeCell ref="G1081:H1081"/>
    <mergeCell ref="I1081:J1081"/>
    <mergeCell ref="K1081:L1081"/>
    <mergeCell ref="M1079:N1079"/>
    <mergeCell ref="O1079:P1079"/>
    <mergeCell ref="A1080:B1080"/>
    <mergeCell ref="C1080:D1080"/>
    <mergeCell ref="E1080:F1080"/>
    <mergeCell ref="G1080:H1080"/>
    <mergeCell ref="I1080:J1080"/>
    <mergeCell ref="K1080:L1080"/>
    <mergeCell ref="M1080:N1080"/>
    <mergeCell ref="O1080:P1080"/>
    <mergeCell ref="A1079:B1079"/>
    <mergeCell ref="C1079:D1079"/>
    <mergeCell ref="E1079:F1079"/>
    <mergeCell ref="G1079:H1079"/>
    <mergeCell ref="I1079:J1079"/>
    <mergeCell ref="K1079:L1079"/>
    <mergeCell ref="M1085:N1085"/>
    <mergeCell ref="O1085:P1085"/>
    <mergeCell ref="A1086:B1086"/>
    <mergeCell ref="C1086:D1086"/>
    <mergeCell ref="E1086:F1086"/>
    <mergeCell ref="G1086:H1086"/>
    <mergeCell ref="I1086:J1086"/>
    <mergeCell ref="K1086:L1086"/>
    <mergeCell ref="M1086:N1086"/>
    <mergeCell ref="O1086:P1086"/>
    <mergeCell ref="A1085:B1085"/>
    <mergeCell ref="C1085:D1085"/>
    <mergeCell ref="E1085:F1085"/>
    <mergeCell ref="G1085:H1085"/>
    <mergeCell ref="I1085:J1085"/>
    <mergeCell ref="K1085:L1085"/>
    <mergeCell ref="M1083:N1083"/>
    <mergeCell ref="O1083:P1083"/>
    <mergeCell ref="A1084:B1084"/>
    <mergeCell ref="C1084:D1084"/>
    <mergeCell ref="E1084:F1084"/>
    <mergeCell ref="G1084:H1084"/>
    <mergeCell ref="I1084:J1084"/>
    <mergeCell ref="K1084:L1084"/>
    <mergeCell ref="M1084:N1084"/>
    <mergeCell ref="O1084:P1084"/>
    <mergeCell ref="A1083:B1083"/>
    <mergeCell ref="C1083:D1083"/>
    <mergeCell ref="E1083:F1083"/>
    <mergeCell ref="G1083:H1083"/>
    <mergeCell ref="I1083:J1083"/>
    <mergeCell ref="K1083:L1083"/>
    <mergeCell ref="A1090:B1090"/>
    <mergeCell ref="A1091:P1091"/>
    <mergeCell ref="A1092:P1092"/>
    <mergeCell ref="A1093:P1093"/>
    <mergeCell ref="M1087:N1087"/>
    <mergeCell ref="O1087:P1087"/>
    <mergeCell ref="A1088:B1088"/>
    <mergeCell ref="C1088:D1088"/>
    <mergeCell ref="E1088:F1088"/>
    <mergeCell ref="G1088:H1088"/>
    <mergeCell ref="I1088:J1088"/>
    <mergeCell ref="K1088:L1088"/>
    <mergeCell ref="M1088:N1088"/>
    <mergeCell ref="O1088:P1088"/>
    <mergeCell ref="A1087:B1087"/>
    <mergeCell ref="C1087:D1087"/>
    <mergeCell ref="E1087:F1087"/>
    <mergeCell ref="G1087:H1087"/>
    <mergeCell ref="I1087:J1087"/>
    <mergeCell ref="K1087:L1087"/>
    <mergeCell ref="A1105:D1105"/>
    <mergeCell ref="G1105:H1105"/>
    <mergeCell ref="I1105:J1105"/>
    <mergeCell ref="K1105:L1105"/>
    <mergeCell ref="A1107:B1107"/>
    <mergeCell ref="C1107:D1107"/>
    <mergeCell ref="E1107:F1107"/>
    <mergeCell ref="G1107:H1107"/>
    <mergeCell ref="I1107:J1107"/>
    <mergeCell ref="K1107:L1107"/>
    <mergeCell ref="A1103:C1103"/>
    <mergeCell ref="E1103:G1103"/>
    <mergeCell ref="A1104:D1104"/>
    <mergeCell ref="G1104:H1104"/>
    <mergeCell ref="I1104:J1104"/>
    <mergeCell ref="K1104:L1104"/>
    <mergeCell ref="A1095:P1095"/>
    <mergeCell ref="A1097:P1097"/>
    <mergeCell ref="A1098:P1098"/>
    <mergeCell ref="A1100:N1100"/>
    <mergeCell ref="A1102:C1102"/>
    <mergeCell ref="E1102:K1102"/>
    <mergeCell ref="M1109:N1109"/>
    <mergeCell ref="O1109:P1109"/>
    <mergeCell ref="A1110:B1110"/>
    <mergeCell ref="C1110:D1110"/>
    <mergeCell ref="E1110:F1110"/>
    <mergeCell ref="G1110:H1110"/>
    <mergeCell ref="I1110:J1110"/>
    <mergeCell ref="K1110:L1110"/>
    <mergeCell ref="M1110:N1110"/>
    <mergeCell ref="O1110:P1110"/>
    <mergeCell ref="A1109:B1109"/>
    <mergeCell ref="C1109:D1109"/>
    <mergeCell ref="E1109:F1109"/>
    <mergeCell ref="G1109:H1109"/>
    <mergeCell ref="I1109:J1109"/>
    <mergeCell ref="K1109:L1109"/>
    <mergeCell ref="M1107:N1107"/>
    <mergeCell ref="O1107:P1107"/>
    <mergeCell ref="A1108:B1108"/>
    <mergeCell ref="C1108:D1108"/>
    <mergeCell ref="E1108:F1108"/>
    <mergeCell ref="G1108:H1108"/>
    <mergeCell ref="I1108:J1108"/>
    <mergeCell ref="K1108:L1108"/>
    <mergeCell ref="M1108:N1108"/>
    <mergeCell ref="O1108:P1108"/>
    <mergeCell ref="M1113:N1113"/>
    <mergeCell ref="O1113:P1113"/>
    <mergeCell ref="A1114:B1114"/>
    <mergeCell ref="C1114:D1114"/>
    <mergeCell ref="E1114:F1114"/>
    <mergeCell ref="G1114:H1114"/>
    <mergeCell ref="I1114:J1114"/>
    <mergeCell ref="K1114:L1114"/>
    <mergeCell ref="M1114:N1114"/>
    <mergeCell ref="O1114:P1114"/>
    <mergeCell ref="A1113:B1113"/>
    <mergeCell ref="C1113:D1113"/>
    <mergeCell ref="E1113:F1113"/>
    <mergeCell ref="G1113:H1113"/>
    <mergeCell ref="I1113:J1113"/>
    <mergeCell ref="K1113:L1113"/>
    <mergeCell ref="M1111:N1111"/>
    <mergeCell ref="O1111:P1111"/>
    <mergeCell ref="A1112:B1112"/>
    <mergeCell ref="C1112:D1112"/>
    <mergeCell ref="E1112:F1112"/>
    <mergeCell ref="G1112:H1112"/>
    <mergeCell ref="I1112:J1112"/>
    <mergeCell ref="K1112:L1112"/>
    <mergeCell ref="M1112:N1112"/>
    <mergeCell ref="O1112:P1112"/>
    <mergeCell ref="A1111:B1111"/>
    <mergeCell ref="C1111:D1111"/>
    <mergeCell ref="E1111:F1111"/>
    <mergeCell ref="G1111:H1111"/>
    <mergeCell ref="I1111:J1111"/>
    <mergeCell ref="K1111:L1111"/>
    <mergeCell ref="M1117:N1117"/>
    <mergeCell ref="O1117:P1117"/>
    <mergeCell ref="A1118:B1118"/>
    <mergeCell ref="C1118:D1118"/>
    <mergeCell ref="E1118:F1118"/>
    <mergeCell ref="G1118:H1118"/>
    <mergeCell ref="I1118:J1118"/>
    <mergeCell ref="K1118:L1118"/>
    <mergeCell ref="M1118:N1118"/>
    <mergeCell ref="O1118:P1118"/>
    <mergeCell ref="A1117:B1117"/>
    <mergeCell ref="C1117:D1117"/>
    <mergeCell ref="E1117:F1117"/>
    <mergeCell ref="G1117:H1117"/>
    <mergeCell ref="I1117:J1117"/>
    <mergeCell ref="K1117:L1117"/>
    <mergeCell ref="M1115:N1115"/>
    <mergeCell ref="O1115:P1115"/>
    <mergeCell ref="A1116:B1116"/>
    <mergeCell ref="C1116:D1116"/>
    <mergeCell ref="E1116:F1116"/>
    <mergeCell ref="G1116:H1116"/>
    <mergeCell ref="I1116:J1116"/>
    <mergeCell ref="K1116:L1116"/>
    <mergeCell ref="M1116:N1116"/>
    <mergeCell ref="O1116:P1116"/>
    <mergeCell ref="A1115:B1115"/>
    <mergeCell ref="C1115:D1115"/>
    <mergeCell ref="E1115:F1115"/>
    <mergeCell ref="G1115:H1115"/>
    <mergeCell ref="I1115:J1115"/>
    <mergeCell ref="K1115:L1115"/>
    <mergeCell ref="A1122:B1122"/>
    <mergeCell ref="A1123:P1123"/>
    <mergeCell ref="A1124:P1124"/>
    <mergeCell ref="A1126:P1126"/>
    <mergeCell ref="M1119:N1119"/>
    <mergeCell ref="O1119:P1119"/>
    <mergeCell ref="A1120:B1120"/>
    <mergeCell ref="C1120:D1120"/>
    <mergeCell ref="E1120:F1120"/>
    <mergeCell ref="G1120:H1120"/>
    <mergeCell ref="I1120:J1120"/>
    <mergeCell ref="K1120:L1120"/>
    <mergeCell ref="M1120:N1120"/>
    <mergeCell ref="O1120:P1120"/>
    <mergeCell ref="A1119:B1119"/>
    <mergeCell ref="C1119:D1119"/>
    <mergeCell ref="E1119:F1119"/>
    <mergeCell ref="G1119:H1119"/>
    <mergeCell ref="I1119:J1119"/>
    <mergeCell ref="K1119:L1119"/>
    <mergeCell ref="A1137:D1137"/>
    <mergeCell ref="G1137:H1137"/>
    <mergeCell ref="I1137:J1137"/>
    <mergeCell ref="K1137:L1137"/>
    <mergeCell ref="A1139:B1139"/>
    <mergeCell ref="C1139:D1139"/>
    <mergeCell ref="E1139:F1139"/>
    <mergeCell ref="G1139:H1139"/>
    <mergeCell ref="I1139:J1139"/>
    <mergeCell ref="K1139:L1139"/>
    <mergeCell ref="A1135:C1135"/>
    <mergeCell ref="E1135:G1135"/>
    <mergeCell ref="A1136:D1136"/>
    <mergeCell ref="G1136:H1136"/>
    <mergeCell ref="I1136:J1136"/>
    <mergeCell ref="K1136:L1136"/>
    <mergeCell ref="A1127:P1127"/>
    <mergeCell ref="A1129:P1129"/>
    <mergeCell ref="A1130:P1130"/>
    <mergeCell ref="A1132:N1132"/>
    <mergeCell ref="A1134:C1134"/>
    <mergeCell ref="E1134:K1134"/>
    <mergeCell ref="M1141:N1141"/>
    <mergeCell ref="O1141:P1141"/>
    <mergeCell ref="A1142:B1142"/>
    <mergeCell ref="C1142:D1142"/>
    <mergeCell ref="E1142:F1142"/>
    <mergeCell ref="G1142:H1142"/>
    <mergeCell ref="I1142:J1142"/>
    <mergeCell ref="K1142:L1142"/>
    <mergeCell ref="M1142:N1142"/>
    <mergeCell ref="O1142:P1142"/>
    <mergeCell ref="A1141:B1141"/>
    <mergeCell ref="C1141:D1141"/>
    <mergeCell ref="E1141:F1141"/>
    <mergeCell ref="G1141:H1141"/>
    <mergeCell ref="I1141:J1141"/>
    <mergeCell ref="K1141:L1141"/>
    <mergeCell ref="M1139:N1139"/>
    <mergeCell ref="O1139:P1139"/>
    <mergeCell ref="A1140:B1140"/>
    <mergeCell ref="C1140:D1140"/>
    <mergeCell ref="E1140:F1140"/>
    <mergeCell ref="G1140:H1140"/>
    <mergeCell ref="I1140:J1140"/>
    <mergeCell ref="K1140:L1140"/>
    <mergeCell ref="M1140:N1140"/>
    <mergeCell ref="O1140:P1140"/>
    <mergeCell ref="M1145:N1145"/>
    <mergeCell ref="O1145:P1145"/>
    <mergeCell ref="A1146:B1146"/>
    <mergeCell ref="C1146:D1146"/>
    <mergeCell ref="E1146:F1146"/>
    <mergeCell ref="G1146:H1146"/>
    <mergeCell ref="I1146:J1146"/>
    <mergeCell ref="K1146:L1146"/>
    <mergeCell ref="M1146:N1146"/>
    <mergeCell ref="O1146:P1146"/>
    <mergeCell ref="A1145:B1145"/>
    <mergeCell ref="C1145:D1145"/>
    <mergeCell ref="E1145:F1145"/>
    <mergeCell ref="G1145:H1145"/>
    <mergeCell ref="I1145:J1145"/>
    <mergeCell ref="K1145:L1145"/>
    <mergeCell ref="M1143:N1143"/>
    <mergeCell ref="O1143:P1143"/>
    <mergeCell ref="A1144:B1144"/>
    <mergeCell ref="C1144:D1144"/>
    <mergeCell ref="E1144:F1144"/>
    <mergeCell ref="G1144:H1144"/>
    <mergeCell ref="I1144:J1144"/>
    <mergeCell ref="K1144:L1144"/>
    <mergeCell ref="M1144:N1144"/>
    <mergeCell ref="O1144:P1144"/>
    <mergeCell ref="A1143:B1143"/>
    <mergeCell ref="C1143:D1143"/>
    <mergeCell ref="E1143:F1143"/>
    <mergeCell ref="G1143:H1143"/>
    <mergeCell ref="I1143:J1143"/>
    <mergeCell ref="K1143:L1143"/>
    <mergeCell ref="M1149:N1149"/>
    <mergeCell ref="O1149:P1149"/>
    <mergeCell ref="A1150:B1150"/>
    <mergeCell ref="C1150:D1150"/>
    <mergeCell ref="E1150:F1150"/>
    <mergeCell ref="G1150:H1150"/>
    <mergeCell ref="I1150:J1150"/>
    <mergeCell ref="K1150:L1150"/>
    <mergeCell ref="M1150:N1150"/>
    <mergeCell ref="O1150:P1150"/>
    <mergeCell ref="A1149:B1149"/>
    <mergeCell ref="C1149:D1149"/>
    <mergeCell ref="E1149:F1149"/>
    <mergeCell ref="G1149:H1149"/>
    <mergeCell ref="I1149:J1149"/>
    <mergeCell ref="K1149:L1149"/>
    <mergeCell ref="M1147:N1147"/>
    <mergeCell ref="O1147:P1147"/>
    <mergeCell ref="A1148:B1148"/>
    <mergeCell ref="C1148:D1148"/>
    <mergeCell ref="E1148:F1148"/>
    <mergeCell ref="G1148:H1148"/>
    <mergeCell ref="I1148:J1148"/>
    <mergeCell ref="K1148:L1148"/>
    <mergeCell ref="M1148:N1148"/>
    <mergeCell ref="O1148:P1148"/>
    <mergeCell ref="A1147:B1147"/>
    <mergeCell ref="C1147:D1147"/>
    <mergeCell ref="E1147:F1147"/>
    <mergeCell ref="G1147:H1147"/>
    <mergeCell ref="I1147:J1147"/>
    <mergeCell ref="K1147:L1147"/>
    <mergeCell ref="A1154:B1154"/>
    <mergeCell ref="A1155:P1155"/>
    <mergeCell ref="A1156:P1156"/>
    <mergeCell ref="A1158:P1158"/>
    <mergeCell ref="M1151:N1151"/>
    <mergeCell ref="O1151:P1151"/>
    <mergeCell ref="A1152:B1152"/>
    <mergeCell ref="C1152:D1152"/>
    <mergeCell ref="E1152:F1152"/>
    <mergeCell ref="G1152:H1152"/>
    <mergeCell ref="I1152:J1152"/>
    <mergeCell ref="K1152:L1152"/>
    <mergeCell ref="M1152:N1152"/>
    <mergeCell ref="O1152:P1152"/>
    <mergeCell ref="A1151:B1151"/>
    <mergeCell ref="C1151:D1151"/>
    <mergeCell ref="E1151:F1151"/>
    <mergeCell ref="G1151:H1151"/>
    <mergeCell ref="I1151:J1151"/>
    <mergeCell ref="K1151:L1151"/>
    <mergeCell ref="A1169:D1169"/>
    <mergeCell ref="G1169:H1169"/>
    <mergeCell ref="I1169:J1169"/>
    <mergeCell ref="K1169:L1169"/>
    <mergeCell ref="A1171:B1171"/>
    <mergeCell ref="C1171:D1171"/>
    <mergeCell ref="E1171:F1171"/>
    <mergeCell ref="G1171:H1171"/>
    <mergeCell ref="I1171:J1171"/>
    <mergeCell ref="K1171:L1171"/>
    <mergeCell ref="A1167:C1167"/>
    <mergeCell ref="E1167:G1167"/>
    <mergeCell ref="A1168:D1168"/>
    <mergeCell ref="G1168:H1168"/>
    <mergeCell ref="I1168:J1168"/>
    <mergeCell ref="K1168:L1168"/>
    <mergeCell ref="A1159:P1159"/>
    <mergeCell ref="A1161:P1161"/>
    <mergeCell ref="A1162:P1162"/>
    <mergeCell ref="A1164:N1164"/>
    <mergeCell ref="A1166:C1166"/>
    <mergeCell ref="E1166:K1166"/>
    <mergeCell ref="M1173:N1173"/>
    <mergeCell ref="O1173:P1173"/>
    <mergeCell ref="A1174:B1174"/>
    <mergeCell ref="C1174:D1174"/>
    <mergeCell ref="E1174:F1174"/>
    <mergeCell ref="G1174:H1174"/>
    <mergeCell ref="I1174:J1174"/>
    <mergeCell ref="K1174:L1174"/>
    <mergeCell ref="M1174:N1174"/>
    <mergeCell ref="O1174:P1174"/>
    <mergeCell ref="A1173:B1173"/>
    <mergeCell ref="C1173:D1173"/>
    <mergeCell ref="E1173:F1173"/>
    <mergeCell ref="G1173:H1173"/>
    <mergeCell ref="I1173:J1173"/>
    <mergeCell ref="K1173:L1173"/>
    <mergeCell ref="M1171:N1171"/>
    <mergeCell ref="O1171:P1171"/>
    <mergeCell ref="A1172:B1172"/>
    <mergeCell ref="C1172:D1172"/>
    <mergeCell ref="E1172:F1172"/>
    <mergeCell ref="G1172:H1172"/>
    <mergeCell ref="I1172:J1172"/>
    <mergeCell ref="K1172:L1172"/>
    <mergeCell ref="M1172:N1172"/>
    <mergeCell ref="O1172:P1172"/>
    <mergeCell ref="M1177:N1177"/>
    <mergeCell ref="O1177:P1177"/>
    <mergeCell ref="A1178:B1178"/>
    <mergeCell ref="C1178:D1178"/>
    <mergeCell ref="E1178:F1178"/>
    <mergeCell ref="G1178:H1178"/>
    <mergeCell ref="I1178:J1178"/>
    <mergeCell ref="K1178:L1178"/>
    <mergeCell ref="M1178:N1178"/>
    <mergeCell ref="O1178:P1178"/>
    <mergeCell ref="A1177:B1177"/>
    <mergeCell ref="C1177:D1177"/>
    <mergeCell ref="E1177:F1177"/>
    <mergeCell ref="G1177:H1177"/>
    <mergeCell ref="I1177:J1177"/>
    <mergeCell ref="K1177:L1177"/>
    <mergeCell ref="M1175:N1175"/>
    <mergeCell ref="O1175:P1175"/>
    <mergeCell ref="A1176:B1176"/>
    <mergeCell ref="C1176:D1176"/>
    <mergeCell ref="E1176:F1176"/>
    <mergeCell ref="G1176:H1176"/>
    <mergeCell ref="I1176:J1176"/>
    <mergeCell ref="K1176:L1176"/>
    <mergeCell ref="M1176:N1176"/>
    <mergeCell ref="O1176:P1176"/>
    <mergeCell ref="A1175:B1175"/>
    <mergeCell ref="C1175:D1175"/>
    <mergeCell ref="E1175:F1175"/>
    <mergeCell ref="G1175:H1175"/>
    <mergeCell ref="I1175:J1175"/>
    <mergeCell ref="K1175:L1175"/>
    <mergeCell ref="M1181:N1181"/>
    <mergeCell ref="O1181:P1181"/>
    <mergeCell ref="A1182:B1182"/>
    <mergeCell ref="C1182:D1182"/>
    <mergeCell ref="E1182:F1182"/>
    <mergeCell ref="G1182:H1182"/>
    <mergeCell ref="I1182:J1182"/>
    <mergeCell ref="K1182:L1182"/>
    <mergeCell ref="M1182:N1182"/>
    <mergeCell ref="O1182:P1182"/>
    <mergeCell ref="A1181:B1181"/>
    <mergeCell ref="C1181:D1181"/>
    <mergeCell ref="E1181:F1181"/>
    <mergeCell ref="G1181:H1181"/>
    <mergeCell ref="I1181:J1181"/>
    <mergeCell ref="K1181:L1181"/>
    <mergeCell ref="M1179:N1179"/>
    <mergeCell ref="O1179:P1179"/>
    <mergeCell ref="A1180:B1180"/>
    <mergeCell ref="C1180:D1180"/>
    <mergeCell ref="E1180:F1180"/>
    <mergeCell ref="G1180:H1180"/>
    <mergeCell ref="I1180:J1180"/>
    <mergeCell ref="K1180:L1180"/>
    <mergeCell ref="M1180:N1180"/>
    <mergeCell ref="O1180:P1180"/>
    <mergeCell ref="A1179:B1179"/>
    <mergeCell ref="C1179:D1179"/>
    <mergeCell ref="E1179:F1179"/>
    <mergeCell ref="G1179:H1179"/>
    <mergeCell ref="I1179:J1179"/>
    <mergeCell ref="K1179:L1179"/>
    <mergeCell ref="A1186:B1186"/>
    <mergeCell ref="A1187:P1187"/>
    <mergeCell ref="A1188:P1188"/>
    <mergeCell ref="A1190:P1190"/>
    <mergeCell ref="M1183:N1183"/>
    <mergeCell ref="O1183:P1183"/>
    <mergeCell ref="A1184:B1184"/>
    <mergeCell ref="C1184:D1184"/>
    <mergeCell ref="E1184:F1184"/>
    <mergeCell ref="G1184:H1184"/>
    <mergeCell ref="I1184:J1184"/>
    <mergeCell ref="K1184:L1184"/>
    <mergeCell ref="M1184:N1184"/>
    <mergeCell ref="O1184:P1184"/>
    <mergeCell ref="A1183:B1183"/>
    <mergeCell ref="C1183:D1183"/>
    <mergeCell ref="E1183:F1183"/>
    <mergeCell ref="G1183:H1183"/>
    <mergeCell ref="I1183:J1183"/>
    <mergeCell ref="K1183:L1183"/>
    <mergeCell ref="A1201:D1201"/>
    <mergeCell ref="G1201:H1201"/>
    <mergeCell ref="I1201:J1201"/>
    <mergeCell ref="K1201:L1201"/>
    <mergeCell ref="A1203:B1203"/>
    <mergeCell ref="C1203:D1203"/>
    <mergeCell ref="E1203:F1203"/>
    <mergeCell ref="G1203:H1203"/>
    <mergeCell ref="I1203:J1203"/>
    <mergeCell ref="K1203:L1203"/>
    <mergeCell ref="A1199:C1199"/>
    <mergeCell ref="E1199:G1199"/>
    <mergeCell ref="A1200:D1200"/>
    <mergeCell ref="G1200:H1200"/>
    <mergeCell ref="I1200:J1200"/>
    <mergeCell ref="K1200:L1200"/>
    <mergeCell ref="A1191:P1191"/>
    <mergeCell ref="A1193:P1193"/>
    <mergeCell ref="A1194:P1194"/>
    <mergeCell ref="A1196:N1196"/>
    <mergeCell ref="A1198:C1198"/>
    <mergeCell ref="E1198:K1198"/>
    <mergeCell ref="M1205:N1205"/>
    <mergeCell ref="O1205:P1205"/>
    <mergeCell ref="A1206:B1206"/>
    <mergeCell ref="C1206:D1206"/>
    <mergeCell ref="E1206:F1206"/>
    <mergeCell ref="G1206:H1206"/>
    <mergeCell ref="I1206:J1206"/>
    <mergeCell ref="K1206:L1206"/>
    <mergeCell ref="M1206:N1206"/>
    <mergeCell ref="O1206:P1206"/>
    <mergeCell ref="A1205:B1205"/>
    <mergeCell ref="C1205:D1205"/>
    <mergeCell ref="E1205:F1205"/>
    <mergeCell ref="G1205:H1205"/>
    <mergeCell ref="I1205:J1205"/>
    <mergeCell ref="K1205:L1205"/>
    <mergeCell ref="M1203:N1203"/>
    <mergeCell ref="O1203:P1203"/>
    <mergeCell ref="A1204:B1204"/>
    <mergeCell ref="C1204:D1204"/>
    <mergeCell ref="E1204:F1204"/>
    <mergeCell ref="G1204:H1204"/>
    <mergeCell ref="I1204:J1204"/>
    <mergeCell ref="K1204:L1204"/>
    <mergeCell ref="M1204:N1204"/>
    <mergeCell ref="O1204:P1204"/>
    <mergeCell ref="M1209:N1209"/>
    <mergeCell ref="O1209:P1209"/>
    <mergeCell ref="A1210:B1210"/>
    <mergeCell ref="C1210:D1210"/>
    <mergeCell ref="E1210:F1210"/>
    <mergeCell ref="G1210:H1210"/>
    <mergeCell ref="I1210:J1210"/>
    <mergeCell ref="K1210:L1210"/>
    <mergeCell ref="M1210:N1210"/>
    <mergeCell ref="O1210:P1210"/>
    <mergeCell ref="A1209:B1209"/>
    <mergeCell ref="C1209:D1209"/>
    <mergeCell ref="E1209:F1209"/>
    <mergeCell ref="G1209:H1209"/>
    <mergeCell ref="I1209:J1209"/>
    <mergeCell ref="K1209:L1209"/>
    <mergeCell ref="M1207:N1207"/>
    <mergeCell ref="O1207:P1207"/>
    <mergeCell ref="A1208:B1208"/>
    <mergeCell ref="C1208:D1208"/>
    <mergeCell ref="E1208:F1208"/>
    <mergeCell ref="G1208:H1208"/>
    <mergeCell ref="I1208:J1208"/>
    <mergeCell ref="K1208:L1208"/>
    <mergeCell ref="M1208:N1208"/>
    <mergeCell ref="O1208:P1208"/>
    <mergeCell ref="A1207:B1207"/>
    <mergeCell ref="C1207:D1207"/>
    <mergeCell ref="E1207:F1207"/>
    <mergeCell ref="G1207:H1207"/>
    <mergeCell ref="I1207:J1207"/>
    <mergeCell ref="K1207:L1207"/>
    <mergeCell ref="M1213:N1213"/>
    <mergeCell ref="O1213:P1213"/>
    <mergeCell ref="A1214:B1214"/>
    <mergeCell ref="C1214:D1214"/>
    <mergeCell ref="E1214:F1214"/>
    <mergeCell ref="G1214:H1214"/>
    <mergeCell ref="I1214:J1214"/>
    <mergeCell ref="K1214:L1214"/>
    <mergeCell ref="M1214:N1214"/>
    <mergeCell ref="O1214:P1214"/>
    <mergeCell ref="A1213:B1213"/>
    <mergeCell ref="C1213:D1213"/>
    <mergeCell ref="E1213:F1213"/>
    <mergeCell ref="G1213:H1213"/>
    <mergeCell ref="I1213:J1213"/>
    <mergeCell ref="K1213:L1213"/>
    <mergeCell ref="M1211:N1211"/>
    <mergeCell ref="O1211:P1211"/>
    <mergeCell ref="A1212:B1212"/>
    <mergeCell ref="C1212:D1212"/>
    <mergeCell ref="E1212:F1212"/>
    <mergeCell ref="G1212:H1212"/>
    <mergeCell ref="I1212:J1212"/>
    <mergeCell ref="K1212:L1212"/>
    <mergeCell ref="M1212:N1212"/>
    <mergeCell ref="O1212:P1212"/>
    <mergeCell ref="A1211:B1211"/>
    <mergeCell ref="C1211:D1211"/>
    <mergeCell ref="E1211:F1211"/>
    <mergeCell ref="G1211:H1211"/>
    <mergeCell ref="I1211:J1211"/>
    <mergeCell ref="K1211:L1211"/>
    <mergeCell ref="A1218:B1218"/>
    <mergeCell ref="A1219:P1219"/>
    <mergeCell ref="A1220:P1220"/>
    <mergeCell ref="A1221:P1221"/>
    <mergeCell ref="M1215:N1215"/>
    <mergeCell ref="O1215:P1215"/>
    <mergeCell ref="A1216:B1216"/>
    <mergeCell ref="C1216:D1216"/>
    <mergeCell ref="E1216:F1216"/>
    <mergeCell ref="G1216:H1216"/>
    <mergeCell ref="I1216:J1216"/>
    <mergeCell ref="K1216:L1216"/>
    <mergeCell ref="M1216:N1216"/>
    <mergeCell ref="O1216:P1216"/>
    <mergeCell ref="A1215:B1215"/>
    <mergeCell ref="C1215:D1215"/>
    <mergeCell ref="E1215:F1215"/>
    <mergeCell ref="G1215:H1215"/>
    <mergeCell ref="I1215:J1215"/>
    <mergeCell ref="K1215:L1215"/>
    <mergeCell ref="A1233:D1233"/>
    <mergeCell ref="G1233:H1233"/>
    <mergeCell ref="I1233:J1233"/>
    <mergeCell ref="K1233:L1233"/>
    <mergeCell ref="A1235:B1235"/>
    <mergeCell ref="C1235:D1235"/>
    <mergeCell ref="E1235:F1235"/>
    <mergeCell ref="G1235:H1235"/>
    <mergeCell ref="I1235:J1235"/>
    <mergeCell ref="K1235:L1235"/>
    <mergeCell ref="A1231:C1231"/>
    <mergeCell ref="E1231:G1231"/>
    <mergeCell ref="A1232:D1232"/>
    <mergeCell ref="G1232:H1232"/>
    <mergeCell ref="I1232:J1232"/>
    <mergeCell ref="K1232:L1232"/>
    <mergeCell ref="A1222:P1222"/>
    <mergeCell ref="A1225:P1225"/>
    <mergeCell ref="A1226:P1226"/>
    <mergeCell ref="A1228:N1228"/>
    <mergeCell ref="A1230:C1230"/>
    <mergeCell ref="E1230:K1230"/>
    <mergeCell ref="M1237:N1237"/>
    <mergeCell ref="O1237:P1237"/>
    <mergeCell ref="A1238:B1238"/>
    <mergeCell ref="C1238:D1238"/>
    <mergeCell ref="E1238:F1238"/>
    <mergeCell ref="G1238:H1238"/>
    <mergeCell ref="I1238:J1238"/>
    <mergeCell ref="K1238:L1238"/>
    <mergeCell ref="M1238:N1238"/>
    <mergeCell ref="O1238:P1238"/>
    <mergeCell ref="A1237:B1237"/>
    <mergeCell ref="C1237:D1237"/>
    <mergeCell ref="E1237:F1237"/>
    <mergeCell ref="G1237:H1237"/>
    <mergeCell ref="I1237:J1237"/>
    <mergeCell ref="K1237:L1237"/>
    <mergeCell ref="M1235:N1235"/>
    <mergeCell ref="O1235:P1235"/>
    <mergeCell ref="A1236:B1236"/>
    <mergeCell ref="C1236:D1236"/>
    <mergeCell ref="E1236:F1236"/>
    <mergeCell ref="G1236:H1236"/>
    <mergeCell ref="I1236:J1236"/>
    <mergeCell ref="K1236:L1236"/>
    <mergeCell ref="M1236:N1236"/>
    <mergeCell ref="O1236:P1236"/>
    <mergeCell ref="M1241:N1241"/>
    <mergeCell ref="O1241:P1241"/>
    <mergeCell ref="A1242:B1242"/>
    <mergeCell ref="C1242:D1242"/>
    <mergeCell ref="E1242:F1242"/>
    <mergeCell ref="G1242:H1242"/>
    <mergeCell ref="I1242:J1242"/>
    <mergeCell ref="K1242:L1242"/>
    <mergeCell ref="M1242:N1242"/>
    <mergeCell ref="O1242:P1242"/>
    <mergeCell ref="A1241:B1241"/>
    <mergeCell ref="C1241:D1241"/>
    <mergeCell ref="E1241:F1241"/>
    <mergeCell ref="G1241:H1241"/>
    <mergeCell ref="I1241:J1241"/>
    <mergeCell ref="K1241:L1241"/>
    <mergeCell ref="M1239:N1239"/>
    <mergeCell ref="O1239:P1239"/>
    <mergeCell ref="A1240:B1240"/>
    <mergeCell ref="C1240:D1240"/>
    <mergeCell ref="E1240:F1240"/>
    <mergeCell ref="G1240:H1240"/>
    <mergeCell ref="I1240:J1240"/>
    <mergeCell ref="K1240:L1240"/>
    <mergeCell ref="M1240:N1240"/>
    <mergeCell ref="O1240:P1240"/>
    <mergeCell ref="A1239:B1239"/>
    <mergeCell ref="C1239:D1239"/>
    <mergeCell ref="E1239:F1239"/>
    <mergeCell ref="G1239:H1239"/>
    <mergeCell ref="I1239:J1239"/>
    <mergeCell ref="K1239:L1239"/>
    <mergeCell ref="M1245:N1245"/>
    <mergeCell ref="O1245:P1245"/>
    <mergeCell ref="A1246:B1246"/>
    <mergeCell ref="C1246:D1246"/>
    <mergeCell ref="E1246:F1246"/>
    <mergeCell ref="G1246:H1246"/>
    <mergeCell ref="I1246:J1246"/>
    <mergeCell ref="K1246:L1246"/>
    <mergeCell ref="M1246:N1246"/>
    <mergeCell ref="O1246:P1246"/>
    <mergeCell ref="A1245:B1245"/>
    <mergeCell ref="C1245:D1245"/>
    <mergeCell ref="E1245:F1245"/>
    <mergeCell ref="G1245:H1245"/>
    <mergeCell ref="I1245:J1245"/>
    <mergeCell ref="K1245:L1245"/>
    <mergeCell ref="M1243:N1243"/>
    <mergeCell ref="O1243:P1243"/>
    <mergeCell ref="A1244:B1244"/>
    <mergeCell ref="C1244:D1244"/>
    <mergeCell ref="E1244:F1244"/>
    <mergeCell ref="G1244:H1244"/>
    <mergeCell ref="I1244:J1244"/>
    <mergeCell ref="K1244:L1244"/>
    <mergeCell ref="M1244:N1244"/>
    <mergeCell ref="O1244:P1244"/>
    <mergeCell ref="A1243:B1243"/>
    <mergeCell ref="C1243:D1243"/>
    <mergeCell ref="E1243:F1243"/>
    <mergeCell ref="G1243:H1243"/>
    <mergeCell ref="I1243:J1243"/>
    <mergeCell ref="K1243:L1243"/>
    <mergeCell ref="A1254:P1254"/>
    <mergeCell ref="A1250:B1250"/>
    <mergeCell ref="A1251:P1251"/>
    <mergeCell ref="A1252:P1252"/>
    <mergeCell ref="A1253:P1253"/>
    <mergeCell ref="M1247:N1247"/>
    <mergeCell ref="O1247:P1247"/>
    <mergeCell ref="A1248:B1248"/>
    <mergeCell ref="C1248:D1248"/>
    <mergeCell ref="E1248:F1248"/>
    <mergeCell ref="G1248:H1248"/>
    <mergeCell ref="I1248:J1248"/>
    <mergeCell ref="K1248:L1248"/>
    <mergeCell ref="M1248:N1248"/>
    <mergeCell ref="O1248:P1248"/>
    <mergeCell ref="A1247:B1247"/>
    <mergeCell ref="C1247:D1247"/>
    <mergeCell ref="E1247:F1247"/>
    <mergeCell ref="G1247:H1247"/>
    <mergeCell ref="I1247:J1247"/>
    <mergeCell ref="K1247:L1247"/>
    <mergeCell ref="K173:L173"/>
    <mergeCell ref="A175:B175"/>
    <mergeCell ref="C175:D175"/>
    <mergeCell ref="E175:F175"/>
    <mergeCell ref="G175:H175"/>
    <mergeCell ref="I175:J175"/>
    <mergeCell ref="K175:L175"/>
    <mergeCell ref="M175:N175"/>
    <mergeCell ref="O175:P175"/>
    <mergeCell ref="A176:B176"/>
    <mergeCell ref="C176:D176"/>
    <mergeCell ref="E176:F176"/>
    <mergeCell ref="G176:H176"/>
    <mergeCell ref="I176:J176"/>
    <mergeCell ref="K176:L176"/>
    <mergeCell ref="M176:N176"/>
    <mergeCell ref="O176:P176"/>
    <mergeCell ref="A177:B177"/>
    <mergeCell ref="C177:D177"/>
    <mergeCell ref="E177:F177"/>
    <mergeCell ref="G177:H177"/>
    <mergeCell ref="I177:J177"/>
    <mergeCell ref="K177:L177"/>
    <mergeCell ref="M177:N177"/>
    <mergeCell ref="O177:P177"/>
    <mergeCell ref="A178:B178"/>
    <mergeCell ref="C178:D178"/>
    <mergeCell ref="E178:F178"/>
    <mergeCell ref="G178:H178"/>
    <mergeCell ref="I178:J178"/>
    <mergeCell ref="K178:L178"/>
    <mergeCell ref="M178:N178"/>
    <mergeCell ref="O178:P178"/>
    <mergeCell ref="A179:B179"/>
    <mergeCell ref="C179:D179"/>
    <mergeCell ref="E179:F179"/>
    <mergeCell ref="G179:H179"/>
    <mergeCell ref="I179:J179"/>
    <mergeCell ref="K179:L179"/>
    <mergeCell ref="M179:N179"/>
    <mergeCell ref="O179:P179"/>
    <mergeCell ref="A180:B180"/>
    <mergeCell ref="C180:D180"/>
    <mergeCell ref="E180:F180"/>
    <mergeCell ref="G180:H180"/>
    <mergeCell ref="I180:J180"/>
    <mergeCell ref="K180:L180"/>
    <mergeCell ref="M180:N180"/>
    <mergeCell ref="O180:P180"/>
    <mergeCell ref="A181:B181"/>
    <mergeCell ref="C181:D181"/>
    <mergeCell ref="E181:F181"/>
    <mergeCell ref="G181:H181"/>
    <mergeCell ref="I181:J181"/>
    <mergeCell ref="K181:L181"/>
    <mergeCell ref="M181:N181"/>
    <mergeCell ref="O181:P181"/>
    <mergeCell ref="A182:B182"/>
    <mergeCell ref="C182:D182"/>
    <mergeCell ref="E182:F182"/>
    <mergeCell ref="G182:H182"/>
    <mergeCell ref="I182:J182"/>
    <mergeCell ref="K182:L182"/>
    <mergeCell ref="M182:N182"/>
    <mergeCell ref="O182:P182"/>
    <mergeCell ref="O188:P188"/>
    <mergeCell ref="A183:B183"/>
    <mergeCell ref="C183:D183"/>
    <mergeCell ref="E183:F183"/>
    <mergeCell ref="G183:H183"/>
    <mergeCell ref="I183:J183"/>
    <mergeCell ref="K183:L183"/>
    <mergeCell ref="M183:N183"/>
    <mergeCell ref="O183:P183"/>
    <mergeCell ref="A184:B184"/>
    <mergeCell ref="C184:D184"/>
    <mergeCell ref="E184:F184"/>
    <mergeCell ref="G184:H184"/>
    <mergeCell ref="I184:J184"/>
    <mergeCell ref="K184:L184"/>
    <mergeCell ref="M184:N184"/>
    <mergeCell ref="O184:P184"/>
    <mergeCell ref="A185:B185"/>
    <mergeCell ref="C185:D185"/>
    <mergeCell ref="E185:F185"/>
    <mergeCell ref="G185:H185"/>
    <mergeCell ref="I185:J185"/>
    <mergeCell ref="K185:L185"/>
    <mergeCell ref="M185:N185"/>
    <mergeCell ref="O185:P185"/>
    <mergeCell ref="O1255:P1255"/>
    <mergeCell ref="O1256:P1256"/>
    <mergeCell ref="O1261:P1261"/>
    <mergeCell ref="O1262:P1262"/>
    <mergeCell ref="O1258:P1258"/>
    <mergeCell ref="O1259:P1259"/>
    <mergeCell ref="A190:B190"/>
    <mergeCell ref="A191:P191"/>
    <mergeCell ref="A195:P195"/>
    <mergeCell ref="A186:B186"/>
    <mergeCell ref="C186:D186"/>
    <mergeCell ref="E186:F186"/>
    <mergeCell ref="G186:H186"/>
    <mergeCell ref="I186:J186"/>
    <mergeCell ref="K186:L186"/>
    <mergeCell ref="M186:N186"/>
    <mergeCell ref="O186:P186"/>
    <mergeCell ref="A187:B187"/>
    <mergeCell ref="C187:D187"/>
    <mergeCell ref="E187:F187"/>
    <mergeCell ref="G187:H187"/>
    <mergeCell ref="I187:J187"/>
    <mergeCell ref="K187:L187"/>
    <mergeCell ref="M187:N187"/>
    <mergeCell ref="O187:P187"/>
    <mergeCell ref="A188:B188"/>
    <mergeCell ref="C188:D188"/>
    <mergeCell ref="E188:F188"/>
    <mergeCell ref="G188:H188"/>
    <mergeCell ref="I188:J188"/>
    <mergeCell ref="K188:L188"/>
    <mergeCell ref="M188:N188"/>
  </mergeCells>
  <pageMargins left="0.59055118110236227" right="0.59055118110236227" top="0.78740157480314965" bottom="0.78740157480314965" header="0.31496062992125984" footer="0.31496062992125984"/>
  <pageSetup paperSize="9" scale="95" orientation="landscape" r:id="rId1"/>
  <rowBreaks count="39" manualBreakCount="39">
    <brk id="31" max="15" man="1"/>
    <brk id="64" max="15" man="1"/>
    <brk id="98" max="15" man="1"/>
    <brk id="130" max="15" man="1"/>
    <brk id="162" max="15" man="1"/>
    <brk id="194" max="15" man="1"/>
    <brk id="226" max="15" man="1"/>
    <brk id="258" max="15" man="1"/>
    <brk id="290" max="15" man="1"/>
    <brk id="322" max="15" man="1"/>
    <brk id="355" max="15" man="1"/>
    <brk id="386" max="15" man="1"/>
    <brk id="419" max="15" man="1"/>
    <brk id="451" max="15" man="1"/>
    <brk id="484" max="15" man="1"/>
    <brk id="516" max="15" man="1"/>
    <brk id="548" max="15" man="1"/>
    <brk id="580" max="15" man="1"/>
    <brk id="612" max="15" man="1"/>
    <brk id="644" max="15" man="1"/>
    <brk id="675" max="15" man="1"/>
    <brk id="708" max="15" man="1"/>
    <brk id="739" max="15" man="1"/>
    <brk id="772" max="15" man="1"/>
    <brk id="804" max="15" man="1"/>
    <brk id="837" max="15" man="1"/>
    <brk id="870" max="15" man="1"/>
    <brk id="902" max="15" man="1"/>
    <brk id="934" max="15" man="1"/>
    <brk id="966" max="15" man="1"/>
    <brk id="998" max="15" man="1"/>
    <brk id="1030" max="15" man="1"/>
    <brk id="1062" max="15" man="1"/>
    <brk id="1093" max="15" man="1"/>
    <brk id="1125" max="15" man="1"/>
    <brk id="1157" max="15" man="1"/>
    <brk id="1189" max="15" man="1"/>
    <brk id="1221" max="15" man="1"/>
    <brk id="125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0"/>
  <sheetViews>
    <sheetView workbookViewId="0">
      <selection activeCell="H19" sqref="H19:J19"/>
    </sheetView>
  </sheetViews>
  <sheetFormatPr defaultRowHeight="15"/>
  <sheetData>
    <row r="2" spans="1:10">
      <c r="A2" s="106" t="s">
        <v>38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>
      <c r="A3" s="106" t="s">
        <v>100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thickBot="1"/>
    <row r="5" spans="1:10" ht="16.5" thickTop="1" thickBot="1">
      <c r="A5" s="107" t="s">
        <v>39</v>
      </c>
      <c r="B5" s="108"/>
      <c r="C5" s="108"/>
      <c r="D5" s="108"/>
      <c r="E5" s="108"/>
      <c r="F5" s="108"/>
      <c r="G5" s="108"/>
      <c r="H5" s="111">
        <f>16700000+H6</f>
        <v>21575940</v>
      </c>
      <c r="I5" s="112"/>
      <c r="J5" s="113"/>
    </row>
    <row r="6" spans="1:10">
      <c r="A6" s="109" t="s">
        <v>40</v>
      </c>
      <c r="B6" s="110"/>
      <c r="C6" s="110"/>
      <c r="D6" s="110"/>
      <c r="E6" s="110"/>
      <c r="F6" s="110"/>
      <c r="G6" s="110"/>
      <c r="H6" s="114">
        <f>SUM(H7:J16)</f>
        <v>4875940</v>
      </c>
      <c r="I6" s="115"/>
      <c r="J6" s="116"/>
    </row>
    <row r="7" spans="1:10">
      <c r="A7" s="104" t="s">
        <v>41</v>
      </c>
      <c r="B7" s="105"/>
      <c r="C7" s="105"/>
      <c r="D7" s="105"/>
      <c r="E7" s="105"/>
      <c r="F7" s="105"/>
      <c r="G7" s="105"/>
      <c r="H7" s="101"/>
      <c r="I7" s="102"/>
      <c r="J7" s="103"/>
    </row>
    <row r="8" spans="1:10">
      <c r="A8" s="104" t="s">
        <v>42</v>
      </c>
      <c r="B8" s="105"/>
      <c r="C8" s="105"/>
      <c r="D8" s="105"/>
      <c r="E8" s="105"/>
      <c r="F8" s="105"/>
      <c r="G8" s="105"/>
      <c r="H8" s="101"/>
      <c r="I8" s="102"/>
      <c r="J8" s="103"/>
    </row>
    <row r="9" spans="1:10">
      <c r="A9" s="104" t="s">
        <v>43</v>
      </c>
      <c r="B9" s="105"/>
      <c r="C9" s="105"/>
      <c r="D9" s="105"/>
      <c r="E9" s="105"/>
      <c r="F9" s="105"/>
      <c r="G9" s="105"/>
      <c r="H9" s="101">
        <f>1341000+1240+6350+913000+105400+38950</f>
        <v>2405940</v>
      </c>
      <c r="I9" s="102"/>
      <c r="J9" s="103"/>
    </row>
    <row r="10" spans="1:10">
      <c r="A10" s="104" t="s">
        <v>44</v>
      </c>
      <c r="B10" s="105"/>
      <c r="C10" s="105"/>
      <c r="D10" s="105"/>
      <c r="E10" s="105"/>
      <c r="F10" s="105"/>
      <c r="G10" s="105"/>
      <c r="H10" s="101"/>
      <c r="I10" s="102"/>
      <c r="J10" s="103"/>
    </row>
    <row r="11" spans="1:10">
      <c r="A11" s="104" t="s">
        <v>45</v>
      </c>
      <c r="B11" s="105"/>
      <c r="C11" s="105"/>
      <c r="D11" s="105"/>
      <c r="E11" s="105"/>
      <c r="F11" s="105"/>
      <c r="G11" s="105"/>
      <c r="H11" s="101"/>
      <c r="I11" s="102"/>
      <c r="J11" s="103"/>
    </row>
    <row r="12" spans="1:10">
      <c r="A12" s="104" t="s">
        <v>46</v>
      </c>
      <c r="B12" s="105"/>
      <c r="C12" s="105"/>
      <c r="D12" s="105"/>
      <c r="E12" s="105"/>
      <c r="F12" s="105"/>
      <c r="G12" s="105"/>
      <c r="H12" s="101">
        <v>2470000</v>
      </c>
      <c r="I12" s="102"/>
      <c r="J12" s="103"/>
    </row>
    <row r="13" spans="1:10">
      <c r="A13" s="104" t="s">
        <v>47</v>
      </c>
      <c r="B13" s="105"/>
      <c r="C13" s="105"/>
      <c r="D13" s="105"/>
      <c r="E13" s="105"/>
      <c r="F13" s="105"/>
      <c r="G13" s="105"/>
      <c r="H13" s="101"/>
      <c r="I13" s="102"/>
      <c r="J13" s="103"/>
    </row>
    <row r="14" spans="1:10">
      <c r="A14" s="104" t="s">
        <v>48</v>
      </c>
      <c r="B14" s="105"/>
      <c r="C14" s="105"/>
      <c r="D14" s="105"/>
      <c r="E14" s="105"/>
      <c r="F14" s="105"/>
      <c r="G14" s="105"/>
      <c r="H14" s="101"/>
      <c r="I14" s="102"/>
      <c r="J14" s="103"/>
    </row>
    <row r="15" spans="1:10">
      <c r="A15" s="104" t="s">
        <v>49</v>
      </c>
      <c r="B15" s="105"/>
      <c r="C15" s="105"/>
      <c r="D15" s="105"/>
      <c r="E15" s="105"/>
      <c r="F15" s="105"/>
      <c r="G15" s="105"/>
      <c r="H15" s="101"/>
      <c r="I15" s="102"/>
      <c r="J15" s="103"/>
    </row>
    <row r="16" spans="1:10" ht="15.75" thickBot="1">
      <c r="A16" s="117" t="s">
        <v>50</v>
      </c>
      <c r="B16" s="118"/>
      <c r="C16" s="118"/>
      <c r="D16" s="118"/>
      <c r="E16" s="118"/>
      <c r="F16" s="118"/>
      <c r="G16" s="118"/>
      <c r="H16" s="123"/>
      <c r="I16" s="124"/>
      <c r="J16" s="125"/>
    </row>
    <row r="17" spans="1:10" ht="15.75" thickBot="1">
      <c r="A17" s="119" t="s">
        <v>51</v>
      </c>
      <c r="B17" s="120"/>
      <c r="C17" s="120"/>
      <c r="D17" s="120"/>
      <c r="E17" s="120"/>
      <c r="F17" s="120"/>
      <c r="G17" s="120"/>
      <c r="H17" s="126">
        <f>H5-H6</f>
        <v>16700000</v>
      </c>
      <c r="I17" s="126"/>
      <c r="J17" s="127"/>
    </row>
    <row r="18" spans="1:10" ht="15.75" thickBot="1">
      <c r="A18" s="119" t="s">
        <v>52</v>
      </c>
      <c r="B18" s="120"/>
      <c r="C18" s="120"/>
      <c r="D18" s="120"/>
      <c r="E18" s="120"/>
      <c r="F18" s="120"/>
      <c r="G18" s="120"/>
      <c r="H18" s="126"/>
      <c r="I18" s="126"/>
      <c r="J18" s="127"/>
    </row>
    <row r="19" spans="1:10" ht="15.75" thickBot="1">
      <c r="A19" s="121" t="s">
        <v>53</v>
      </c>
      <c r="B19" s="122"/>
      <c r="C19" s="122"/>
      <c r="D19" s="122"/>
      <c r="E19" s="122"/>
      <c r="F19" s="122"/>
      <c r="G19" s="122"/>
      <c r="H19" s="128">
        <f>H17+H18</f>
        <v>16700000</v>
      </c>
      <c r="I19" s="128"/>
      <c r="J19" s="129"/>
    </row>
    <row r="20" spans="1:10" ht="15.75" thickTop="1"/>
  </sheetData>
  <mergeCells count="32">
    <mergeCell ref="A19:G19"/>
    <mergeCell ref="H16:J16"/>
    <mergeCell ref="H17:J17"/>
    <mergeCell ref="H18:J18"/>
    <mergeCell ref="H19:J19"/>
    <mergeCell ref="A15:G15"/>
    <mergeCell ref="A16:G16"/>
    <mergeCell ref="A17:G17"/>
    <mergeCell ref="A18:G18"/>
    <mergeCell ref="H10:J10"/>
    <mergeCell ref="H11:J11"/>
    <mergeCell ref="H12:J12"/>
    <mergeCell ref="H13:J13"/>
    <mergeCell ref="H14:J14"/>
    <mergeCell ref="H15:J15"/>
    <mergeCell ref="A14:G14"/>
    <mergeCell ref="A13:G13"/>
    <mergeCell ref="A12:G12"/>
    <mergeCell ref="A11:G11"/>
    <mergeCell ref="A2:J2"/>
    <mergeCell ref="A3:J3"/>
    <mergeCell ref="A5:G5"/>
    <mergeCell ref="A6:G6"/>
    <mergeCell ref="A7:G7"/>
    <mergeCell ref="H5:J5"/>
    <mergeCell ref="H6:J6"/>
    <mergeCell ref="H7:J7"/>
    <mergeCell ref="H9:J9"/>
    <mergeCell ref="H8:J8"/>
    <mergeCell ref="A8:G8"/>
    <mergeCell ref="A9:G9"/>
    <mergeCell ref="A10:G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LOA</vt:lpstr>
      <vt:lpstr>RCL</vt:lpstr>
      <vt:lpstr>CAPA!Area_de_impressao</vt:lpstr>
      <vt:lpstr>LOA!Area_de_impressao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PMBL</dc:creator>
  <cp:lastModifiedBy>Prefeitura</cp:lastModifiedBy>
  <cp:lastPrinted>2016-10-27T13:02:18Z</cp:lastPrinted>
  <dcterms:created xsi:type="dcterms:W3CDTF">2014-09-02T12:02:10Z</dcterms:created>
  <dcterms:modified xsi:type="dcterms:W3CDTF">2017-08-29T18:30:40Z</dcterms:modified>
</cp:coreProperties>
</file>